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75" windowWidth="15075" windowHeight="11430" activeTab="1"/>
  </bookViews>
  <sheets>
    <sheet name="일본" sheetId="1" r:id="rId1"/>
    <sheet name="동남아" sheetId="4" r:id="rId2"/>
    <sheet name="중국" sheetId="2" r:id="rId3"/>
    <sheet name="유럽중동" sheetId="3" r:id="rId4"/>
    <sheet name="미주대양주" sheetId="5" r:id="rId5"/>
  </sheets>
  <calcPr calcId="125725"/>
</workbook>
</file>

<file path=xl/calcChain.xml><?xml version="1.0" encoding="utf-8"?>
<calcChain xmlns="http://schemas.openxmlformats.org/spreadsheetml/2006/main">
  <c r="I227" i="4"/>
  <c r="G226"/>
  <c r="H226" s="1"/>
  <c r="I225"/>
  <c r="G224"/>
  <c r="H224" s="1"/>
  <c r="I223"/>
  <c r="G222"/>
  <c r="H222" s="1"/>
  <c r="J222" s="1"/>
  <c r="G221"/>
  <c r="G220"/>
  <c r="G219"/>
  <c r="H219" s="1"/>
  <c r="J219" s="1"/>
  <c r="G218"/>
  <c r="H218" s="1"/>
  <c r="J218" s="1"/>
  <c r="G217"/>
  <c r="H217" s="1"/>
  <c r="J217" s="1"/>
  <c r="G216"/>
  <c r="H216" s="1"/>
  <c r="J216" s="1"/>
  <c r="G215"/>
  <c r="G214"/>
  <c r="G213"/>
  <c r="H213" s="1"/>
  <c r="I212"/>
  <c r="G211"/>
  <c r="H211" s="1"/>
  <c r="J211" s="1"/>
  <c r="G210"/>
  <c r="H210" s="1"/>
  <c r="J210" s="1"/>
  <c r="G209"/>
  <c r="H209" s="1"/>
  <c r="J209" s="1"/>
  <c r="H208"/>
  <c r="J208" s="1"/>
  <c r="G208"/>
  <c r="G207"/>
  <c r="G206"/>
  <c r="H206" s="1"/>
  <c r="H212" s="1"/>
  <c r="I205"/>
  <c r="H204"/>
  <c r="H205" s="1"/>
  <c r="J205" s="1"/>
  <c r="G204"/>
  <c r="I203"/>
  <c r="G202"/>
  <c r="H202" s="1"/>
  <c r="J202" s="1"/>
  <c r="G201"/>
  <c r="G200"/>
  <c r="G199"/>
  <c r="H198"/>
  <c r="J198" s="1"/>
  <c r="G198"/>
  <c r="G197"/>
  <c r="G196"/>
  <c r="G195"/>
  <c r="H195" s="1"/>
  <c r="J195" s="1"/>
  <c r="G194"/>
  <c r="G193"/>
  <c r="H193" s="1"/>
  <c r="I192"/>
  <c r="G191"/>
  <c r="H191" s="1"/>
  <c r="J191" s="1"/>
  <c r="G190"/>
  <c r="H190" s="1"/>
  <c r="J190" s="1"/>
  <c r="G188"/>
  <c r="G187"/>
  <c r="G186"/>
  <c r="H185"/>
  <c r="J185" s="1"/>
  <c r="G185"/>
  <c r="G184"/>
  <c r="H184" s="1"/>
  <c r="J184" s="1"/>
  <c r="G183"/>
  <c r="H183" s="1"/>
  <c r="J183" s="1"/>
  <c r="G182"/>
  <c r="G181"/>
  <c r="G180"/>
  <c r="G179"/>
  <c r="G178"/>
  <c r="G177"/>
  <c r="G176"/>
  <c r="H175"/>
  <c r="G175"/>
  <c r="I174"/>
  <c r="G173"/>
  <c r="H173" s="1"/>
  <c r="J173" s="1"/>
  <c r="G172"/>
  <c r="H172" s="1"/>
  <c r="J172" s="1"/>
  <c r="G171"/>
  <c r="H171" s="1"/>
  <c r="J171" s="1"/>
  <c r="G170"/>
  <c r="H170" s="1"/>
  <c r="J170" s="1"/>
  <c r="G169"/>
  <c r="H169" s="1"/>
  <c r="J169" s="1"/>
  <c r="G168"/>
  <c r="H168" s="1"/>
  <c r="J168" s="1"/>
  <c r="G167"/>
  <c r="H167" s="1"/>
  <c r="J167" s="1"/>
  <c r="G166"/>
  <c r="H166" s="1"/>
  <c r="J166" s="1"/>
  <c r="G165"/>
  <c r="G164"/>
  <c r="G163"/>
  <c r="G162"/>
  <c r="H162" s="1"/>
  <c r="J162" s="1"/>
  <c r="G161"/>
  <c r="G160"/>
  <c r="G159"/>
  <c r="H159" s="1"/>
  <c r="J159" s="1"/>
  <c r="G158"/>
  <c r="H158" s="1"/>
  <c r="J158" s="1"/>
  <c r="H157"/>
  <c r="J157" s="1"/>
  <c r="G157"/>
  <c r="G156"/>
  <c r="H156" s="1"/>
  <c r="J156" s="1"/>
  <c r="G155"/>
  <c r="G154"/>
  <c r="H154" s="1"/>
  <c r="J154" s="1"/>
  <c r="G152"/>
  <c r="H152" s="1"/>
  <c r="I151"/>
  <c r="G150"/>
  <c r="H150" s="1"/>
  <c r="J150" s="1"/>
  <c r="G149"/>
  <c r="H149" s="1"/>
  <c r="J149" s="1"/>
  <c r="G148"/>
  <c r="H148" s="1"/>
  <c r="J148" s="1"/>
  <c r="G147"/>
  <c r="H147" s="1"/>
  <c r="J147" s="1"/>
  <c r="G146"/>
  <c r="H146" s="1"/>
  <c r="J146" s="1"/>
  <c r="J145"/>
  <c r="G145"/>
  <c r="G144"/>
  <c r="G143"/>
  <c r="G142"/>
  <c r="G141"/>
  <c r="G140"/>
  <c r="H139"/>
  <c r="J139" s="1"/>
  <c r="G139"/>
  <c r="G138"/>
  <c r="H138" s="1"/>
  <c r="J138" s="1"/>
  <c r="G137"/>
  <c r="H137" s="1"/>
  <c r="J137" s="1"/>
  <c r="G136"/>
  <c r="H136" s="1"/>
  <c r="J136" s="1"/>
  <c r="G135"/>
  <c r="G134"/>
  <c r="H134" s="1"/>
  <c r="J134" s="1"/>
  <c r="G133"/>
  <c r="G132"/>
  <c r="G131"/>
  <c r="G130"/>
  <c r="H130" s="1"/>
  <c r="I129"/>
  <c r="G128"/>
  <c r="G127"/>
  <c r="H127" s="1"/>
  <c r="J127" s="1"/>
  <c r="G126"/>
  <c r="H126" s="1"/>
  <c r="J126" s="1"/>
  <c r="G125"/>
  <c r="G124"/>
  <c r="G123"/>
  <c r="G122"/>
  <c r="I121"/>
  <c r="G120"/>
  <c r="H120" s="1"/>
  <c r="J120" s="1"/>
  <c r="H119"/>
  <c r="J119" s="1"/>
  <c r="G119"/>
  <c r="G118"/>
  <c r="H118" s="1"/>
  <c r="I117"/>
  <c r="G116"/>
  <c r="H116" s="1"/>
  <c r="J116" s="1"/>
  <c r="G115"/>
  <c r="H115" s="1"/>
  <c r="J115" s="1"/>
  <c r="G114"/>
  <c r="H114" s="1"/>
  <c r="J114" s="1"/>
  <c r="G113"/>
  <c r="H113" s="1"/>
  <c r="H117" s="1"/>
  <c r="J112"/>
  <c r="G111"/>
  <c r="H111" s="1"/>
  <c r="J111" s="1"/>
  <c r="G110"/>
  <c r="H110" s="1"/>
  <c r="J110" s="1"/>
  <c r="J109"/>
  <c r="G108"/>
  <c r="H108" s="1"/>
  <c r="J108" s="1"/>
  <c r="G107"/>
  <c r="H107" s="1"/>
  <c r="J107" s="1"/>
  <c r="G106"/>
  <c r="H106" s="1"/>
  <c r="J106" s="1"/>
  <c r="G105"/>
  <c r="H105" s="1"/>
  <c r="J105" s="1"/>
  <c r="I104"/>
  <c r="G103"/>
  <c r="H103" s="1"/>
  <c r="J103" s="1"/>
  <c r="G102"/>
  <c r="H102" s="1"/>
  <c r="J102" s="1"/>
  <c r="G101"/>
  <c r="H100"/>
  <c r="J100" s="1"/>
  <c r="G100"/>
  <c r="G98"/>
  <c r="G97"/>
  <c r="H97" s="1"/>
  <c r="J97" s="1"/>
  <c r="G96"/>
  <c r="H96" s="1"/>
  <c r="J96" s="1"/>
  <c r="G95"/>
  <c r="G94"/>
  <c r="H93"/>
  <c r="J93" s="1"/>
  <c r="G93"/>
  <c r="G92"/>
  <c r="H92" s="1"/>
  <c r="J92" s="1"/>
  <c r="G90"/>
  <c r="H90" s="1"/>
  <c r="J90" s="1"/>
  <c r="J89"/>
  <c r="G89"/>
  <c r="G88"/>
  <c r="G87"/>
  <c r="G86"/>
  <c r="J85"/>
  <c r="G85"/>
  <c r="J84"/>
  <c r="G84"/>
  <c r="G83"/>
  <c r="G82"/>
  <c r="H81"/>
  <c r="J81" s="1"/>
  <c r="G81"/>
  <c r="G80"/>
  <c r="G79"/>
  <c r="H79" s="1"/>
  <c r="J79" s="1"/>
  <c r="G78"/>
  <c r="G77"/>
  <c r="G76"/>
  <c r="G75"/>
  <c r="G74"/>
  <c r="G73"/>
  <c r="G72"/>
  <c r="H71"/>
  <c r="J71" s="1"/>
  <c r="G71"/>
  <c r="G70"/>
  <c r="G69"/>
  <c r="H69" s="1"/>
  <c r="J69" s="1"/>
  <c r="G68"/>
  <c r="H68" s="1"/>
  <c r="J68" s="1"/>
  <c r="H67"/>
  <c r="J67" s="1"/>
  <c r="G67"/>
  <c r="G66"/>
  <c r="H66" s="1"/>
  <c r="J66" s="1"/>
  <c r="G65"/>
  <c r="H65" s="1"/>
  <c r="J65" s="1"/>
  <c r="G64"/>
  <c r="H64" s="1"/>
  <c r="J64" s="1"/>
  <c r="G63"/>
  <c r="J62"/>
  <c r="G62"/>
  <c r="G61"/>
  <c r="G60"/>
  <c r="H60" s="1"/>
  <c r="J60" s="1"/>
  <c r="J59"/>
  <c r="G59"/>
  <c r="G56"/>
  <c r="H56" s="1"/>
  <c r="J56" s="1"/>
  <c r="J55"/>
  <c r="G55"/>
  <c r="G54"/>
  <c r="H54" s="1"/>
  <c r="J54" s="1"/>
  <c r="G53"/>
  <c r="H53" s="1"/>
  <c r="J53" s="1"/>
  <c r="G50"/>
  <c r="H50" s="1"/>
  <c r="J50" s="1"/>
  <c r="J49"/>
  <c r="G49"/>
  <c r="G48"/>
  <c r="H48" s="1"/>
  <c r="J48" s="1"/>
  <c r="J46"/>
  <c r="G46"/>
  <c r="G45"/>
  <c r="H45" s="1"/>
  <c r="J45" s="1"/>
  <c r="G44"/>
  <c r="H44" s="1"/>
  <c r="J44" s="1"/>
  <c r="G43"/>
  <c r="H43" s="1"/>
  <c r="J43" s="1"/>
  <c r="F42"/>
  <c r="G42" s="1"/>
  <c r="H42" s="1"/>
  <c r="J42" s="1"/>
  <c r="H41"/>
  <c r="J41" s="1"/>
  <c r="G41"/>
  <c r="G40"/>
  <c r="H40" s="1"/>
  <c r="I39"/>
  <c r="G38"/>
  <c r="H38" s="1"/>
  <c r="J38" s="1"/>
  <c r="G37"/>
  <c r="H37" s="1"/>
  <c r="J37" s="1"/>
  <c r="G36"/>
  <c r="H36" s="1"/>
  <c r="J36" s="1"/>
  <c r="H35"/>
  <c r="J35" s="1"/>
  <c r="G35"/>
  <c r="G34"/>
  <c r="H34" s="1"/>
  <c r="J34" s="1"/>
  <c r="G33"/>
  <c r="H33" s="1"/>
  <c r="J33" s="1"/>
  <c r="G32"/>
  <c r="H32" s="1"/>
  <c r="J32" s="1"/>
  <c r="H31"/>
  <c r="J31" s="1"/>
  <c r="G31"/>
  <c r="G30"/>
  <c r="H30" s="1"/>
  <c r="J30" s="1"/>
  <c r="G29"/>
  <c r="H29" s="1"/>
  <c r="J29" s="1"/>
  <c r="G28"/>
  <c r="H28" s="1"/>
  <c r="J28" s="1"/>
  <c r="H27"/>
  <c r="J27" s="1"/>
  <c r="G27"/>
  <c r="G26"/>
  <c r="G25"/>
  <c r="H25" s="1"/>
  <c r="J25" s="1"/>
  <c r="F24"/>
  <c r="G24" s="1"/>
  <c r="H24" s="1"/>
  <c r="J24" s="1"/>
  <c r="G23"/>
  <c r="H22"/>
  <c r="J22" s="1"/>
  <c r="G22"/>
  <c r="G21"/>
  <c r="H21" s="1"/>
  <c r="J21" s="1"/>
  <c r="G20"/>
  <c r="H20" s="1"/>
  <c r="J20" s="1"/>
  <c r="G19"/>
  <c r="H19" s="1"/>
  <c r="J19" s="1"/>
  <c r="G18"/>
  <c r="H18" s="1"/>
  <c r="J18" s="1"/>
  <c r="G17"/>
  <c r="H17" s="1"/>
  <c r="J17" s="1"/>
  <c r="G16"/>
  <c r="H16" s="1"/>
  <c r="J16" s="1"/>
  <c r="G15"/>
  <c r="H15" s="1"/>
  <c r="J15" s="1"/>
  <c r="G14"/>
  <c r="H14" s="1"/>
  <c r="J14" s="1"/>
  <c r="G13"/>
  <c r="H13" s="1"/>
  <c r="J13" s="1"/>
  <c r="G12"/>
  <c r="G11"/>
  <c r="G10"/>
  <c r="H10" s="1"/>
  <c r="J10" s="1"/>
  <c r="G9"/>
  <c r="G8"/>
  <c r="H8" s="1"/>
  <c r="J8" s="1"/>
  <c r="G7"/>
  <c r="G6"/>
  <c r="G5"/>
  <c r="H5" s="1"/>
  <c r="J5" s="1"/>
  <c r="G4"/>
  <c r="H4" s="1"/>
  <c r="J4" s="1"/>
  <c r="G3"/>
  <c r="G2"/>
  <c r="H174" l="1"/>
  <c r="H2"/>
  <c r="H11"/>
  <c r="J11" s="1"/>
  <c r="H74"/>
  <c r="J74" s="1"/>
  <c r="H76"/>
  <c r="J76" s="1"/>
  <c r="H86"/>
  <c r="J86" s="1"/>
  <c r="H122"/>
  <c r="H129" s="1"/>
  <c r="J129" s="1"/>
  <c r="H124"/>
  <c r="J124" s="1"/>
  <c r="H140"/>
  <c r="J140" s="1"/>
  <c r="H163"/>
  <c r="J163" s="1"/>
  <c r="H180"/>
  <c r="J180" s="1"/>
  <c r="H186"/>
  <c r="J186" s="1"/>
  <c r="H214"/>
  <c r="J214" s="1"/>
  <c r="H220"/>
  <c r="J220" s="1"/>
  <c r="H104"/>
  <c r="J104" s="1"/>
  <c r="J40"/>
  <c r="J118"/>
  <c r="H121"/>
  <c r="J121" s="1"/>
  <c r="H151"/>
  <c r="J130"/>
  <c r="H203"/>
  <c r="J193"/>
  <c r="H223"/>
  <c r="J223" s="1"/>
  <c r="J213"/>
  <c r="J174"/>
  <c r="J203"/>
  <c r="H39"/>
  <c r="J2"/>
  <c r="J122"/>
  <c r="H225"/>
  <c r="J225" s="1"/>
  <c r="J224"/>
  <c r="H227"/>
  <c r="J226"/>
  <c r="J39"/>
  <c r="J117"/>
  <c r="J151"/>
  <c r="J212"/>
  <c r="J113"/>
  <c r="J152"/>
  <c r="J175"/>
  <c r="J204"/>
  <c r="J206"/>
  <c r="H192" l="1"/>
  <c r="J192" s="1"/>
  <c r="J227"/>
  <c r="J60" i="5"/>
  <c r="I73" l="1"/>
  <c r="F72"/>
  <c r="H72" s="1"/>
  <c r="J72" s="1"/>
  <c r="H71"/>
  <c r="H73" s="1"/>
  <c r="F71"/>
  <c r="I70"/>
  <c r="H69"/>
  <c r="J69" s="1"/>
  <c r="F69"/>
  <c r="F68"/>
  <c r="H68" s="1"/>
  <c r="H67"/>
  <c r="J67" s="1"/>
  <c r="F67"/>
  <c r="I64"/>
  <c r="H63"/>
  <c r="J63" s="1"/>
  <c r="H62"/>
  <c r="H64" s="1"/>
  <c r="J64" s="1"/>
  <c r="I61"/>
  <c r="H60"/>
  <c r="J59"/>
  <c r="H59"/>
  <c r="H58"/>
  <c r="H57"/>
  <c r="H61" s="1"/>
  <c r="I56"/>
  <c r="J55"/>
  <c r="H55"/>
  <c r="J54"/>
  <c r="H54"/>
  <c r="J53"/>
  <c r="H53"/>
  <c r="J52"/>
  <c r="H52"/>
  <c r="H51"/>
  <c r="F51"/>
  <c r="H50"/>
  <c r="F50"/>
  <c r="F49"/>
  <c r="H49" s="1"/>
  <c r="I46"/>
  <c r="F45"/>
  <c r="H45" s="1"/>
  <c r="J45" s="1"/>
  <c r="H44"/>
  <c r="I43"/>
  <c r="J42"/>
  <c r="H42"/>
  <c r="F41"/>
  <c r="H41" s="1"/>
  <c r="H40"/>
  <c r="J40" s="1"/>
  <c r="H37"/>
  <c r="J37" s="1"/>
  <c r="I36"/>
  <c r="J35"/>
  <c r="H35"/>
  <c r="J34"/>
  <c r="H34"/>
  <c r="H36" s="1"/>
  <c r="F33"/>
  <c r="H33" s="1"/>
  <c r="J33" s="1"/>
  <c r="H32"/>
  <c r="J32" s="1"/>
  <c r="H31"/>
  <c r="J31" s="1"/>
  <c r="F31"/>
  <c r="J30"/>
  <c r="H30"/>
  <c r="I29"/>
  <c r="H28"/>
  <c r="J28" s="1"/>
  <c r="F28"/>
  <c r="H27"/>
  <c r="H29" s="1"/>
  <c r="J29" s="1"/>
  <c r="F27"/>
  <c r="J26"/>
  <c r="H26"/>
  <c r="I23"/>
  <c r="H22"/>
  <c r="J22" s="1"/>
  <c r="H21"/>
  <c r="J21" s="1"/>
  <c r="H20"/>
  <c r="F20"/>
  <c r="H19"/>
  <c r="H18"/>
  <c r="H23" s="1"/>
  <c r="J23" s="1"/>
  <c r="F18"/>
  <c r="I17"/>
  <c r="H16"/>
  <c r="H17" s="1"/>
  <c r="J17" s="1"/>
  <c r="F16"/>
  <c r="J15"/>
  <c r="H15"/>
  <c r="J14"/>
  <c r="H14"/>
  <c r="I13"/>
  <c r="H12"/>
  <c r="J12" s="1"/>
  <c r="H11"/>
  <c r="J11" s="1"/>
  <c r="H10"/>
  <c r="H13" s="1"/>
  <c r="J13" s="1"/>
  <c r="I9"/>
  <c r="H8"/>
  <c r="H7"/>
  <c r="J7" s="1"/>
  <c r="H6"/>
  <c r="H9" s="1"/>
  <c r="H5"/>
  <c r="J5" s="1"/>
  <c r="F5"/>
  <c r="I4"/>
  <c r="H3"/>
  <c r="J3" s="1"/>
  <c r="H2"/>
  <c r="H4" s="1"/>
  <c r="J4" s="1"/>
  <c r="J41" l="1"/>
  <c r="H43"/>
  <c r="J43" s="1"/>
  <c r="J9"/>
  <c r="H46"/>
  <c r="J46" s="1"/>
  <c r="J56"/>
  <c r="J73"/>
  <c r="J49"/>
  <c r="H56"/>
  <c r="H70"/>
  <c r="J70" s="1"/>
  <c r="J68"/>
  <c r="J36"/>
  <c r="J61"/>
  <c r="J2"/>
  <c r="J6"/>
  <c r="J10"/>
  <c r="J16"/>
  <c r="J18"/>
  <c r="J44"/>
  <c r="J57"/>
  <c r="J62"/>
  <c r="J71"/>
  <c r="I59" i="3" l="1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F48"/>
  <c r="G48" s="1"/>
  <c r="I48" s="1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F34"/>
  <c r="F33"/>
  <c r="G33" s="1"/>
  <c r="I33" s="1"/>
  <c r="I32"/>
  <c r="F32"/>
  <c r="F31"/>
  <c r="G31" s="1"/>
  <c r="I31" s="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F20"/>
  <c r="I19"/>
  <c r="F19"/>
  <c r="I18"/>
  <c r="F18"/>
  <c r="I17"/>
  <c r="F17"/>
  <c r="I16"/>
  <c r="F16"/>
  <c r="I15"/>
  <c r="F15"/>
  <c r="I14"/>
  <c r="F14"/>
  <c r="I13"/>
  <c r="F13"/>
  <c r="I12"/>
  <c r="F12"/>
  <c r="I11"/>
  <c r="F11"/>
  <c r="I10"/>
  <c r="F10"/>
  <c r="I9"/>
  <c r="F9"/>
  <c r="I8"/>
  <c r="F8"/>
  <c r="I7"/>
  <c r="F7"/>
  <c r="G6"/>
  <c r="I6" s="1"/>
  <c r="F6"/>
  <c r="I5"/>
  <c r="F5"/>
  <c r="I4"/>
  <c r="F4"/>
  <c r="F3"/>
  <c r="F2"/>
  <c r="G2" s="1"/>
  <c r="I2" s="1"/>
  <c r="H179" i="2" l="1"/>
  <c r="F178"/>
  <c r="G178" s="1"/>
  <c r="I178" s="1"/>
  <c r="G177"/>
  <c r="I177" s="1"/>
  <c r="F177"/>
  <c r="F176"/>
  <c r="G176" s="1"/>
  <c r="H175"/>
  <c r="F174"/>
  <c r="G174" s="1"/>
  <c r="H173"/>
  <c r="F172"/>
  <c r="G172" s="1"/>
  <c r="H171"/>
  <c r="F170"/>
  <c r="G170" s="1"/>
  <c r="I170" s="1"/>
  <c r="G169"/>
  <c r="I169" s="1"/>
  <c r="F169"/>
  <c r="F168"/>
  <c r="G168" s="1"/>
  <c r="H167"/>
  <c r="F166"/>
  <c r="G166" s="1"/>
  <c r="I166" s="1"/>
  <c r="G165"/>
  <c r="G167" s="1"/>
  <c r="F165"/>
  <c r="H164"/>
  <c r="F163"/>
  <c r="G162"/>
  <c r="I162" s="1"/>
  <c r="F162"/>
  <c r="F161"/>
  <c r="G161" s="1"/>
  <c r="I161" s="1"/>
  <c r="G160"/>
  <c r="I160" s="1"/>
  <c r="F160"/>
  <c r="F159"/>
  <c r="F158"/>
  <c r="F157"/>
  <c r="G156"/>
  <c r="I156" s="1"/>
  <c r="F156"/>
  <c r="F155"/>
  <c r="F154"/>
  <c r="G153"/>
  <c r="F153"/>
  <c r="F152"/>
  <c r="G152" s="1"/>
  <c r="I152" s="1"/>
  <c r="F151"/>
  <c r="F150"/>
  <c r="F149"/>
  <c r="F148"/>
  <c r="G148" s="1"/>
  <c r="H147"/>
  <c r="F146"/>
  <c r="G146" s="1"/>
  <c r="I146" s="1"/>
  <c r="G145"/>
  <c r="F145"/>
  <c r="H144"/>
  <c r="G143"/>
  <c r="I143" s="1"/>
  <c r="F143"/>
  <c r="F142"/>
  <c r="G142" s="1"/>
  <c r="H141"/>
  <c r="F140"/>
  <c r="G140" s="1"/>
  <c r="I140" s="1"/>
  <c r="G139"/>
  <c r="I139" s="1"/>
  <c r="F139"/>
  <c r="F138"/>
  <c r="G137"/>
  <c r="G141" s="1"/>
  <c r="F137"/>
  <c r="H136"/>
  <c r="F135"/>
  <c r="F134"/>
  <c r="F133"/>
  <c r="F132"/>
  <c r="F131"/>
  <c r="G131" s="1"/>
  <c r="I131" s="1"/>
  <c r="F130"/>
  <c r="G130" s="1"/>
  <c r="I130" s="1"/>
  <c r="F129"/>
  <c r="F128"/>
  <c r="F127"/>
  <c r="F126"/>
  <c r="F125"/>
  <c r="F124"/>
  <c r="G124" s="1"/>
  <c r="I124" s="1"/>
  <c r="F123"/>
  <c r="G123" s="1"/>
  <c r="I123" s="1"/>
  <c r="F122"/>
  <c r="F121"/>
  <c r="G121" s="1"/>
  <c r="I121" s="1"/>
  <c r="F120"/>
  <c r="G120" s="1"/>
  <c r="I120" s="1"/>
  <c r="F119"/>
  <c r="F118"/>
  <c r="G118" s="1"/>
  <c r="H117"/>
  <c r="F116"/>
  <c r="G116" s="1"/>
  <c r="I116" s="1"/>
  <c r="F115"/>
  <c r="F114"/>
  <c r="G114" s="1"/>
  <c r="I114" s="1"/>
  <c r="F113"/>
  <c r="G113" s="1"/>
  <c r="I113" s="1"/>
  <c r="F112"/>
  <c r="G112" s="1"/>
  <c r="H111"/>
  <c r="F110"/>
  <c r="G110" s="1"/>
  <c r="I110" s="1"/>
  <c r="F109"/>
  <c r="G109" s="1"/>
  <c r="I109" s="1"/>
  <c r="F108"/>
  <c r="G108" s="1"/>
  <c r="I108" s="1"/>
  <c r="F107"/>
  <c r="G107" s="1"/>
  <c r="H106"/>
  <c r="F105"/>
  <c r="G105" s="1"/>
  <c r="I105" s="1"/>
  <c r="F104"/>
  <c r="F103"/>
  <c r="G103" s="1"/>
  <c r="H102"/>
  <c r="F101"/>
  <c r="G100"/>
  <c r="I100" s="1"/>
  <c r="F100"/>
  <c r="F99"/>
  <c r="G99" s="1"/>
  <c r="I98"/>
  <c r="F98"/>
  <c r="H97"/>
  <c r="F96"/>
  <c r="F95"/>
  <c r="G95" s="1"/>
  <c r="I95" s="1"/>
  <c r="F94"/>
  <c r="G94" s="1"/>
  <c r="H93"/>
  <c r="F92"/>
  <c r="G92" s="1"/>
  <c r="I92" s="1"/>
  <c r="G91"/>
  <c r="F91"/>
  <c r="H90"/>
  <c r="I90" s="1"/>
  <c r="G90"/>
  <c r="I89"/>
  <c r="F89"/>
  <c r="I88"/>
  <c r="F88"/>
  <c r="I87"/>
  <c r="F87"/>
  <c r="I86"/>
  <c r="F86"/>
  <c r="H85"/>
  <c r="I85" s="1"/>
  <c r="G85"/>
  <c r="I84"/>
  <c r="F84"/>
  <c r="I83"/>
  <c r="F83"/>
  <c r="H82"/>
  <c r="F81"/>
  <c r="G81" s="1"/>
  <c r="I81" s="1"/>
  <c r="F80"/>
  <c r="G80" s="1"/>
  <c r="H79"/>
  <c r="F78"/>
  <c r="F77"/>
  <c r="F76"/>
  <c r="G76" s="1"/>
  <c r="F75"/>
  <c r="G75" s="1"/>
  <c r="I75" s="1"/>
  <c r="G74"/>
  <c r="I74" s="1"/>
  <c r="F74"/>
  <c r="F73"/>
  <c r="G73" s="1"/>
  <c r="I73" s="1"/>
  <c r="G72"/>
  <c r="G79" s="1"/>
  <c r="F72"/>
  <c r="H71"/>
  <c r="F70"/>
  <c r="G70" s="1"/>
  <c r="I70" s="1"/>
  <c r="F69"/>
  <c r="G69" s="1"/>
  <c r="I69" s="1"/>
  <c r="F68"/>
  <c r="G68" s="1"/>
  <c r="I68" s="1"/>
  <c r="F67"/>
  <c r="G67" s="1"/>
  <c r="I67" s="1"/>
  <c r="F66"/>
  <c r="G66" s="1"/>
  <c r="I66" s="1"/>
  <c r="F65"/>
  <c r="F64"/>
  <c r="G64" s="1"/>
  <c r="H63"/>
  <c r="F62"/>
  <c r="F61"/>
  <c r="G61" s="1"/>
  <c r="I61" s="1"/>
  <c r="F60"/>
  <c r="F59"/>
  <c r="G59" s="1"/>
  <c r="H58"/>
  <c r="F57"/>
  <c r="G57" s="1"/>
  <c r="I57" s="1"/>
  <c r="F56"/>
  <c r="G56" s="1"/>
  <c r="I56" s="1"/>
  <c r="F55"/>
  <c r="G55" s="1"/>
  <c r="H54"/>
  <c r="F53"/>
  <c r="F52"/>
  <c r="G51"/>
  <c r="I51" s="1"/>
  <c r="F51"/>
  <c r="F50"/>
  <c r="G50" s="1"/>
  <c r="I50" s="1"/>
  <c r="G49"/>
  <c r="F49"/>
  <c r="F48"/>
  <c r="G48" s="1"/>
  <c r="I48" s="1"/>
  <c r="H47"/>
  <c r="F46"/>
  <c r="G46" s="1"/>
  <c r="I46" s="1"/>
  <c r="G45"/>
  <c r="G47" s="1"/>
  <c r="F45"/>
  <c r="H44"/>
  <c r="F43"/>
  <c r="G43" s="1"/>
  <c r="I43" s="1"/>
  <c r="F42"/>
  <c r="G42" s="1"/>
  <c r="H41"/>
  <c r="F40"/>
  <c r="F39"/>
  <c r="F38"/>
  <c r="G38" s="1"/>
  <c r="I38" s="1"/>
  <c r="F37"/>
  <c r="F36"/>
  <c r="F35"/>
  <c r="G35" s="1"/>
  <c r="I35" s="1"/>
  <c r="F34"/>
  <c r="G34" s="1"/>
  <c r="I34" s="1"/>
  <c r="F33"/>
  <c r="F32"/>
  <c r="F31"/>
  <c r="F30"/>
  <c r="G30" s="1"/>
  <c r="H29"/>
  <c r="F28"/>
  <c r="G28" s="1"/>
  <c r="I28" s="1"/>
  <c r="G27"/>
  <c r="F27"/>
  <c r="I26"/>
  <c r="F26"/>
  <c r="H25"/>
  <c r="F24"/>
  <c r="F23"/>
  <c r="G22"/>
  <c r="I22" s="1"/>
  <c r="F22"/>
  <c r="F21"/>
  <c r="G21" s="1"/>
  <c r="I21" s="1"/>
  <c r="G20"/>
  <c r="F20"/>
  <c r="I19"/>
  <c r="F19"/>
  <c r="H18"/>
  <c r="G17"/>
  <c r="I17" s="1"/>
  <c r="F17"/>
  <c r="F16"/>
  <c r="G16" s="1"/>
  <c r="I16" s="1"/>
  <c r="G15"/>
  <c r="F15"/>
  <c r="H14"/>
  <c r="F13"/>
  <c r="F12"/>
  <c r="G11"/>
  <c r="I11" s="1"/>
  <c r="F11"/>
  <c r="F10"/>
  <c r="F9"/>
  <c r="F8"/>
  <c r="G8" s="1"/>
  <c r="I8" s="1"/>
  <c r="F7"/>
  <c r="F6"/>
  <c r="G5"/>
  <c r="F5"/>
  <c r="F4"/>
  <c r="G4" s="1"/>
  <c r="I4" s="1"/>
  <c r="G3"/>
  <c r="I3" s="1"/>
  <c r="F3"/>
  <c r="I2"/>
  <c r="F2"/>
  <c r="F108" i="1"/>
  <c r="I107"/>
  <c r="F107"/>
  <c r="F106"/>
  <c r="G106" s="1"/>
  <c r="I106" s="1"/>
  <c r="G105"/>
  <c r="I105" s="1"/>
  <c r="F105"/>
  <c r="F104"/>
  <c r="G104" s="1"/>
  <c r="I104" s="1"/>
  <c r="G103"/>
  <c r="I103" s="1"/>
  <c r="F103"/>
  <c r="F102"/>
  <c r="G101"/>
  <c r="I101" s="1"/>
  <c r="F101"/>
  <c r="F100"/>
  <c r="G100" s="1"/>
  <c r="I100" s="1"/>
  <c r="F99"/>
  <c r="F98"/>
  <c r="G98" s="1"/>
  <c r="I98" s="1"/>
  <c r="G97"/>
  <c r="I97" s="1"/>
  <c r="F97"/>
  <c r="I96"/>
  <c r="F96"/>
  <c r="H95"/>
  <c r="F94"/>
  <c r="F93"/>
  <c r="G93" s="1"/>
  <c r="I93" s="1"/>
  <c r="G92"/>
  <c r="F92"/>
  <c r="H91"/>
  <c r="G90"/>
  <c r="I90" s="1"/>
  <c r="F90"/>
  <c r="F89"/>
  <c r="G89" s="1"/>
  <c r="I89" s="1"/>
  <c r="G88"/>
  <c r="I88" s="1"/>
  <c r="F88"/>
  <c r="F87"/>
  <c r="G87" s="1"/>
  <c r="I87" s="1"/>
  <c r="I86"/>
  <c r="F86"/>
  <c r="G85"/>
  <c r="G91" s="1"/>
  <c r="I91" s="1"/>
  <c r="F85"/>
  <c r="H84"/>
  <c r="F83"/>
  <c r="F82"/>
  <c r="G82" s="1"/>
  <c r="I82" s="1"/>
  <c r="G81"/>
  <c r="I81" s="1"/>
  <c r="F81"/>
  <c r="F80"/>
  <c r="G80" s="1"/>
  <c r="I80" s="1"/>
  <c r="I79"/>
  <c r="F79"/>
  <c r="G78"/>
  <c r="G84" s="1"/>
  <c r="I84" s="1"/>
  <c r="F78"/>
  <c r="H77"/>
  <c r="F76"/>
  <c r="F75"/>
  <c r="G75" s="1"/>
  <c r="I75" s="1"/>
  <c r="F74"/>
  <c r="F73"/>
  <c r="G73" s="1"/>
  <c r="I73" s="1"/>
  <c r="F72"/>
  <c r="F71"/>
  <c r="G71" s="1"/>
  <c r="I71" s="1"/>
  <c r="F70"/>
  <c r="F69"/>
  <c r="G69" s="1"/>
  <c r="H68"/>
  <c r="F67"/>
  <c r="G66"/>
  <c r="I66" s="1"/>
  <c r="F66"/>
  <c r="F65"/>
  <c r="F64"/>
  <c r="F63"/>
  <c r="G62"/>
  <c r="I62" s="1"/>
  <c r="F62"/>
  <c r="F61"/>
  <c r="F60"/>
  <c r="F59"/>
  <c r="G59" s="1"/>
  <c r="I59" s="1"/>
  <c r="F58"/>
  <c r="F57"/>
  <c r="F56"/>
  <c r="F55"/>
  <c r="G55" s="1"/>
  <c r="I55" s="1"/>
  <c r="F54"/>
  <c r="F53"/>
  <c r="G53" s="1"/>
  <c r="I53" s="1"/>
  <c r="F52"/>
  <c r="F51"/>
  <c r="G50"/>
  <c r="F50"/>
  <c r="H49"/>
  <c r="F48"/>
  <c r="F47"/>
  <c r="F46"/>
  <c r="F45"/>
  <c r="G45" s="1"/>
  <c r="I45" s="1"/>
  <c r="F44"/>
  <c r="F43"/>
  <c r="G42"/>
  <c r="I42" s="1"/>
  <c r="F42"/>
  <c r="F41"/>
  <c r="F40"/>
  <c r="F39"/>
  <c r="G38"/>
  <c r="I38" s="1"/>
  <c r="F38"/>
  <c r="F37"/>
  <c r="G36"/>
  <c r="I36" s="1"/>
  <c r="F36"/>
  <c r="F35"/>
  <c r="F34"/>
  <c r="F33"/>
  <c r="G33" s="1"/>
  <c r="I33" s="1"/>
  <c r="F32"/>
  <c r="F31"/>
  <c r="G31" s="1"/>
  <c r="I31" s="1"/>
  <c r="F30"/>
  <c r="F29"/>
  <c r="G29" s="1"/>
  <c r="I29" s="1"/>
  <c r="F28"/>
  <c r="F27"/>
  <c r="G26"/>
  <c r="F26"/>
  <c r="H25"/>
  <c r="G24"/>
  <c r="I24" s="1"/>
  <c r="F24"/>
  <c r="F23"/>
  <c r="G23" s="1"/>
  <c r="H22"/>
  <c r="H109" s="1"/>
  <c r="F21"/>
  <c r="G21" s="1"/>
  <c r="I21" s="1"/>
  <c r="F20"/>
  <c r="F19"/>
  <c r="G18"/>
  <c r="I18" s="1"/>
  <c r="F18"/>
  <c r="F17"/>
  <c r="F16"/>
  <c r="F15"/>
  <c r="G15" s="1"/>
  <c r="I15" s="1"/>
  <c r="F14"/>
  <c r="F13"/>
  <c r="G13" s="1"/>
  <c r="I13" s="1"/>
  <c r="F12"/>
  <c r="F11"/>
  <c r="F10"/>
  <c r="F9"/>
  <c r="G9" s="1"/>
  <c r="I9" s="1"/>
  <c r="F8"/>
  <c r="F7"/>
  <c r="G7" s="1"/>
  <c r="I7" s="1"/>
  <c r="F6"/>
  <c r="F5"/>
  <c r="G5" s="1"/>
  <c r="I5" s="1"/>
  <c r="F4"/>
  <c r="F3"/>
  <c r="G2"/>
  <c r="G22" s="1"/>
  <c r="F2"/>
  <c r="I30" i="2" l="1"/>
  <c r="G41"/>
  <c r="G44"/>
  <c r="I44" s="1"/>
  <c r="I42"/>
  <c r="I47"/>
  <c r="G14"/>
  <c r="I14" s="1"/>
  <c r="G18"/>
  <c r="I18" s="1"/>
  <c r="G25"/>
  <c r="I25" s="1"/>
  <c r="G29"/>
  <c r="I29" s="1"/>
  <c r="I41"/>
  <c r="G54"/>
  <c r="I5"/>
  <c r="I15"/>
  <c r="I20"/>
  <c r="I27"/>
  <c r="I45"/>
  <c r="I49"/>
  <c r="I54"/>
  <c r="I64"/>
  <c r="G71"/>
  <c r="G82"/>
  <c r="I80"/>
  <c r="I82"/>
  <c r="G93"/>
  <c r="I93"/>
  <c r="G106"/>
  <c r="I103"/>
  <c r="G111"/>
  <c r="I107"/>
  <c r="I111"/>
  <c r="I141"/>
  <c r="G147"/>
  <c r="I147"/>
  <c r="G171"/>
  <c r="I168"/>
  <c r="I171"/>
  <c r="G58"/>
  <c r="I58" s="1"/>
  <c r="I55"/>
  <c r="G63"/>
  <c r="I59"/>
  <c r="I63"/>
  <c r="I71"/>
  <c r="I79"/>
  <c r="G97"/>
  <c r="I97" s="1"/>
  <c r="I94"/>
  <c r="G102"/>
  <c r="I99"/>
  <c r="I102"/>
  <c r="I106"/>
  <c r="I112"/>
  <c r="G117"/>
  <c r="I117" s="1"/>
  <c r="G136"/>
  <c r="I118"/>
  <c r="I136"/>
  <c r="G144"/>
  <c r="I144" s="1"/>
  <c r="I142"/>
  <c r="I148"/>
  <c r="G164"/>
  <c r="I164" s="1"/>
  <c r="I167"/>
  <c r="G173"/>
  <c r="I173" s="1"/>
  <c r="I172"/>
  <c r="G175"/>
  <c r="I175" s="1"/>
  <c r="I174"/>
  <c r="G179"/>
  <c r="I176"/>
  <c r="I179"/>
  <c r="I137"/>
  <c r="I145"/>
  <c r="H180"/>
  <c r="I180" s="1"/>
  <c r="I72"/>
  <c r="I91"/>
  <c r="I165"/>
  <c r="G25" i="1"/>
  <c r="I25" s="1"/>
  <c r="I23"/>
  <c r="G77"/>
  <c r="I77" s="1"/>
  <c r="I69"/>
  <c r="G49"/>
  <c r="I49" s="1"/>
  <c r="G68"/>
  <c r="I68" s="1"/>
  <c r="G95"/>
  <c r="I95" s="1"/>
  <c r="I2"/>
  <c r="I22"/>
  <c r="I26"/>
  <c r="I50"/>
  <c r="I78"/>
  <c r="I85"/>
  <c r="I92"/>
  <c r="G109" l="1"/>
  <c r="I109" s="1"/>
</calcChain>
</file>

<file path=xl/sharedStrings.xml><?xml version="1.0" encoding="utf-8"?>
<sst xmlns="http://schemas.openxmlformats.org/spreadsheetml/2006/main" count="1227" uniqueCount="859">
  <si>
    <t>노선</t>
    <phoneticPr fontId="1" type="noConversion"/>
  </si>
  <si>
    <t xml:space="preserve">항공사 </t>
  </si>
  <si>
    <t xml:space="preserve">항공편 </t>
  </si>
  <si>
    <t>운항</t>
  </si>
  <si>
    <t xml:space="preserve">좌석수 </t>
  </si>
  <si>
    <t>공급좌석</t>
  </si>
  <si>
    <t>출국(명)</t>
  </si>
  <si>
    <t>탑승률(%)</t>
  </si>
  <si>
    <t>도쿄(나리타)</t>
  </si>
  <si>
    <t>아시아나항공 (OZ/AAR)</t>
  </si>
  <si>
    <t>OZ102</t>
  </si>
  <si>
    <t>OZ106</t>
  </si>
  <si>
    <t>OZ108</t>
  </si>
  <si>
    <t>에어서울 (RS/ASV)</t>
  </si>
  <si>
    <t>RS701</t>
  </si>
  <si>
    <t>RS703</t>
  </si>
  <si>
    <t>이스타항공 (ZE/ESR)</t>
    <phoneticPr fontId="1" type="noConversion"/>
  </si>
  <si>
    <t>ZE601</t>
  </si>
  <si>
    <t>ZE603</t>
  </si>
  <si>
    <t>제주항공(7C/JJA)</t>
  </si>
  <si>
    <t>7C1102</t>
  </si>
  <si>
    <t>7C1106</t>
    <phoneticPr fontId="1" type="noConversion"/>
  </si>
  <si>
    <t>7C1108</t>
  </si>
  <si>
    <t>7C1104</t>
  </si>
  <si>
    <t>진에어 (LJ/JNA)</t>
  </si>
  <si>
    <t>LJ201</t>
  </si>
  <si>
    <t>LJ203</t>
  </si>
  <si>
    <t>대한항공 (KE/KAL)</t>
  </si>
  <si>
    <t>KE703</t>
  </si>
  <si>
    <t>KE001</t>
  </si>
  <si>
    <t>KE705</t>
  </si>
  <si>
    <t>티웨이항공(TW/TWB)</t>
  </si>
  <si>
    <t>TW205</t>
  </si>
  <si>
    <t>TW201</t>
  </si>
  <si>
    <t>TW213</t>
    <phoneticPr fontId="1" type="noConversion"/>
  </si>
  <si>
    <t>이티오피아항공(ETH/ET)</t>
  </si>
  <si>
    <t>ET672</t>
  </si>
  <si>
    <t>도쿄(하네다)</t>
  </si>
  <si>
    <t>아시아나항공 (OZ/AAR)</t>
    <phoneticPr fontId="1" type="noConversion"/>
  </si>
  <si>
    <t>OZ178</t>
  </si>
  <si>
    <t>KE719</t>
  </si>
  <si>
    <t>오사카
(간사이공항)</t>
  </si>
  <si>
    <t>아시아나항공(OZ/AAR)</t>
  </si>
  <si>
    <t>OZ112</t>
    <phoneticPr fontId="1" type="noConversion"/>
  </si>
  <si>
    <t>OZ114</t>
    <phoneticPr fontId="1" type="noConversion"/>
  </si>
  <si>
    <t>OZ116</t>
    <phoneticPr fontId="1" type="noConversion"/>
  </si>
  <si>
    <t>에어서울(RS/ASV)</t>
  </si>
  <si>
    <t>RS711</t>
  </si>
  <si>
    <t>RS713</t>
    <phoneticPr fontId="1" type="noConversion"/>
  </si>
  <si>
    <t>이스타항공 (ZE/ESR)</t>
  </si>
  <si>
    <t>ZE611</t>
  </si>
  <si>
    <t>ZE613</t>
    <phoneticPr fontId="1" type="noConversion"/>
  </si>
  <si>
    <t>7C1304</t>
  </si>
  <si>
    <t>7C1302</t>
    <phoneticPr fontId="1" type="noConversion"/>
  </si>
  <si>
    <t>7C1306</t>
    <phoneticPr fontId="1" type="noConversion"/>
  </si>
  <si>
    <t>진에어(LJ/JNA)</t>
  </si>
  <si>
    <t>LJ211</t>
  </si>
  <si>
    <t>LJ213</t>
    <phoneticPr fontId="1" type="noConversion"/>
  </si>
  <si>
    <t>KE721</t>
    <phoneticPr fontId="1" type="noConversion"/>
  </si>
  <si>
    <t>KE723</t>
  </si>
  <si>
    <t>KE727</t>
    <phoneticPr fontId="1" type="noConversion"/>
  </si>
  <si>
    <t>KE725</t>
    <phoneticPr fontId="1" type="noConversion"/>
  </si>
  <si>
    <t>TW281</t>
  </si>
  <si>
    <t>TW283</t>
    <phoneticPr fontId="1" type="noConversion"/>
  </si>
  <si>
    <t>TW285</t>
    <phoneticPr fontId="1" type="noConversion"/>
  </si>
  <si>
    <t>피치항공(APJ/MM)</t>
  </si>
  <si>
    <t>MM002</t>
  </si>
  <si>
    <t>MM006</t>
  </si>
  <si>
    <t>MM010</t>
  </si>
  <si>
    <t>MM012</t>
  </si>
  <si>
    <t xml:space="preserve">후쿠오카 </t>
  </si>
  <si>
    <t>OZ132</t>
  </si>
  <si>
    <t>OZ134</t>
  </si>
  <si>
    <t>OZ136</t>
  </si>
  <si>
    <t>ZE641</t>
  </si>
  <si>
    <t>ZE643</t>
  </si>
  <si>
    <t>제주항공 (7C/JJA)</t>
  </si>
  <si>
    <t>7C1408</t>
    <phoneticPr fontId="1" type="noConversion"/>
  </si>
  <si>
    <t>7C1402</t>
    <phoneticPr fontId="1" type="noConversion"/>
  </si>
  <si>
    <t>7C1404</t>
    <phoneticPr fontId="1" type="noConversion"/>
  </si>
  <si>
    <t>7C1406</t>
    <phoneticPr fontId="1" type="noConversion"/>
  </si>
  <si>
    <t>LJ223</t>
    <phoneticPr fontId="1" type="noConversion"/>
  </si>
  <si>
    <t>LJ221</t>
    <phoneticPr fontId="1" type="noConversion"/>
  </si>
  <si>
    <t>LJ225</t>
    <phoneticPr fontId="1" type="noConversion"/>
  </si>
  <si>
    <t>KE787</t>
  </si>
  <si>
    <t>KE789</t>
  </si>
  <si>
    <t>KE745</t>
    <phoneticPr fontId="1" type="noConversion"/>
  </si>
  <si>
    <t>KE781</t>
  </si>
  <si>
    <t>TW291</t>
  </si>
  <si>
    <t>TW293</t>
  </si>
  <si>
    <t xml:space="preserve">나고야 </t>
  </si>
  <si>
    <t>OZ122</t>
  </si>
  <si>
    <t>OZ124</t>
  </si>
  <si>
    <t>7C1602</t>
  </si>
  <si>
    <t>7C1608</t>
  </si>
  <si>
    <t>KE741</t>
  </si>
  <si>
    <t>KE743</t>
    <phoneticPr fontId="1" type="noConversion"/>
  </si>
  <si>
    <t>TW237</t>
  </si>
  <si>
    <t>TW239</t>
  </si>
  <si>
    <t xml:space="preserve">삿포로 </t>
  </si>
  <si>
    <t>OZ174</t>
  </si>
  <si>
    <t>LJ231</t>
  </si>
  <si>
    <t>7C1902</t>
  </si>
  <si>
    <t>KE765</t>
  </si>
  <si>
    <t>KE795</t>
  </si>
  <si>
    <t xml:space="preserve">오키나와 </t>
  </si>
  <si>
    <t>OZ172</t>
  </si>
  <si>
    <t>7C1802</t>
    <phoneticPr fontId="1" type="noConversion"/>
  </si>
  <si>
    <t>LJ245</t>
  </si>
  <si>
    <t>KE735</t>
  </si>
  <si>
    <t>TW</t>
  </si>
  <si>
    <t>가고시마</t>
  </si>
  <si>
    <t>ZE651</t>
  </si>
  <si>
    <t>대한항공 (KE/KAL)</t>
    <phoneticPr fontId="1" type="noConversion"/>
  </si>
  <si>
    <t>KE785(수,금)</t>
    <phoneticPr fontId="1" type="noConversion"/>
  </si>
  <si>
    <t>KE785(일)</t>
    <phoneticPr fontId="1" type="noConversion"/>
  </si>
  <si>
    <t>고마쓰</t>
    <phoneticPr fontId="1" type="noConversion"/>
  </si>
  <si>
    <t>KE775</t>
    <phoneticPr fontId="1" type="noConversion"/>
  </si>
  <si>
    <t xml:space="preserve">기타규슈 </t>
  </si>
  <si>
    <t>LJ263</t>
    <phoneticPr fontId="1" type="noConversion"/>
  </si>
  <si>
    <t xml:space="preserve">다카마쓰 </t>
  </si>
  <si>
    <t>RS741</t>
  </si>
  <si>
    <t>RS743</t>
    <phoneticPr fontId="1" type="noConversion"/>
  </si>
  <si>
    <t xml:space="preserve">마쓰야마 </t>
  </si>
  <si>
    <t>7C1704</t>
  </si>
  <si>
    <t xml:space="preserve">미야자키 </t>
  </si>
  <si>
    <t>OZ158</t>
  </si>
  <si>
    <t>센다이</t>
  </si>
  <si>
    <t>OZ152</t>
  </si>
  <si>
    <t>시즈오카</t>
  </si>
  <si>
    <t>7C1282</t>
  </si>
  <si>
    <t>아오모리</t>
    <phoneticPr fontId="1" type="noConversion"/>
  </si>
  <si>
    <t>KE76</t>
    <phoneticPr fontId="1" type="noConversion"/>
  </si>
  <si>
    <t xml:space="preserve">오카야먀 </t>
  </si>
  <si>
    <t>KE747</t>
  </si>
  <si>
    <t>히로시마</t>
  </si>
  <si>
    <t>RS753</t>
  </si>
  <si>
    <t>제주항공 (7C/JJA)</t>
    <phoneticPr fontId="1" type="noConversion"/>
  </si>
  <si>
    <t>난퉁</t>
    <phoneticPr fontId="1" type="noConversion"/>
  </si>
  <si>
    <t xml:space="preserve">제주항공 </t>
    <phoneticPr fontId="1" type="noConversion"/>
  </si>
  <si>
    <t>7C8305</t>
    <phoneticPr fontId="1" type="noConversion"/>
  </si>
  <si>
    <t>가목사(자무쓰)</t>
    <phoneticPr fontId="1" type="noConversion"/>
  </si>
  <si>
    <t>제주항공</t>
  </si>
  <si>
    <t>7C8901</t>
  </si>
  <si>
    <t>계림</t>
  </si>
  <si>
    <t>OZ325</t>
  </si>
  <si>
    <t>광저우</t>
  </si>
  <si>
    <t>중국남방항공(CZ/CSN)</t>
  </si>
  <si>
    <t>CZ340</t>
  </si>
  <si>
    <t>CZ338</t>
  </si>
  <si>
    <t>CZ3062</t>
    <phoneticPr fontId="1" type="noConversion"/>
  </si>
  <si>
    <t>아시아나항공( OZ/AAR)</t>
  </si>
  <si>
    <t>OZ369</t>
    <phoneticPr fontId="1" type="noConversion"/>
  </si>
  <si>
    <t>OZ355</t>
  </si>
  <si>
    <t>OZ357</t>
    <phoneticPr fontId="1" type="noConversion"/>
  </si>
  <si>
    <t>대한항공(KE/KAL)</t>
  </si>
  <si>
    <t>KE865</t>
  </si>
  <si>
    <t>남경(난징)</t>
  </si>
  <si>
    <t>OZ349</t>
  </si>
  <si>
    <t>대한항공( KE/KAL)</t>
  </si>
  <si>
    <t>KE157</t>
    <phoneticPr fontId="1" type="noConversion"/>
  </si>
  <si>
    <t>중국동방항공(MU/CES)</t>
  </si>
  <si>
    <t>MU580</t>
  </si>
  <si>
    <t>닝보</t>
    <phoneticPr fontId="1" type="noConversion"/>
  </si>
  <si>
    <t>에어부산(BX/ABL)</t>
    <phoneticPr fontId="1" type="noConversion"/>
  </si>
  <si>
    <t>대련(다롄)</t>
  </si>
  <si>
    <t>KE869</t>
  </si>
  <si>
    <t>OZ301</t>
  </si>
  <si>
    <t>CZ686</t>
  </si>
  <si>
    <t>CZ696</t>
  </si>
  <si>
    <t>CZ676</t>
    <phoneticPr fontId="1" type="noConversion"/>
  </si>
  <si>
    <t>린이</t>
    <phoneticPr fontId="1" type="noConversion"/>
  </si>
  <si>
    <t>에어서울(RS/ASV)</t>
    <phoneticPr fontId="1" type="noConversion"/>
  </si>
  <si>
    <t>RS851</t>
    <phoneticPr fontId="1" type="noConversion"/>
  </si>
  <si>
    <t>목단강(무단장)</t>
  </si>
  <si>
    <t>KE823</t>
  </si>
  <si>
    <t>CZ6088</t>
    <phoneticPr fontId="1" type="noConversion"/>
  </si>
  <si>
    <t>베이징</t>
  </si>
  <si>
    <t>중국국제항공(CA/CCA)</t>
  </si>
  <si>
    <t>CA124</t>
  </si>
  <si>
    <t>CA136</t>
  </si>
  <si>
    <t>CA126</t>
  </si>
  <si>
    <t>CA132</t>
  </si>
  <si>
    <t>CZ316</t>
  </si>
  <si>
    <t>OZ331</t>
  </si>
  <si>
    <t>OZ333</t>
  </si>
  <si>
    <t>OZ335</t>
  </si>
  <si>
    <t>KE855</t>
  </si>
  <si>
    <t>KE853</t>
  </si>
  <si>
    <t>KE859</t>
  </si>
  <si>
    <t>산야</t>
  </si>
  <si>
    <t>7C8601</t>
  </si>
  <si>
    <t>티웨이항공</t>
  </si>
  <si>
    <t>TW621</t>
  </si>
  <si>
    <t>샤먼</t>
  </si>
  <si>
    <t>대한항공</t>
  </si>
  <si>
    <t>KE887</t>
  </si>
  <si>
    <t>중국샤먼항공(MF/CXA)</t>
    <phoneticPr fontId="1" type="noConversion"/>
  </si>
  <si>
    <t>MF872</t>
  </si>
  <si>
    <t>석가장 (스자좡)</t>
    <phoneticPr fontId="1" type="noConversion"/>
  </si>
  <si>
    <t>춘추항공(CQH)</t>
  </si>
  <si>
    <t>9C8790</t>
  </si>
  <si>
    <t>선전(심천)</t>
    <phoneticPr fontId="1" type="noConversion"/>
  </si>
  <si>
    <t>KE827</t>
  </si>
  <si>
    <t>에어부산</t>
    <phoneticPr fontId="1" type="noConversion"/>
  </si>
  <si>
    <t>BX319</t>
    <phoneticPr fontId="1" type="noConversion"/>
  </si>
  <si>
    <t>심천항공(ZH/CSZ)</t>
  </si>
  <si>
    <t>ZH9034</t>
  </si>
  <si>
    <t>ZH9038</t>
  </si>
  <si>
    <t>ZH9032</t>
  </si>
  <si>
    <t>시안</t>
  </si>
  <si>
    <t>OZ347</t>
  </si>
  <si>
    <t>KE807</t>
  </si>
  <si>
    <t>MU5022</t>
    <phoneticPr fontId="1" type="noConversion"/>
  </si>
  <si>
    <t>심양(선양)</t>
    <phoneticPr fontId="1" type="noConversion"/>
  </si>
  <si>
    <t>KE831</t>
  </si>
  <si>
    <t>KE833</t>
  </si>
  <si>
    <t>CZ682</t>
  </si>
  <si>
    <t>CZ672</t>
  </si>
  <si>
    <t>연길(옌지)</t>
    <phoneticPr fontId="1" type="noConversion"/>
  </si>
  <si>
    <t>OZ351</t>
  </si>
  <si>
    <t>OZ3513</t>
    <phoneticPr fontId="1" type="noConversion"/>
  </si>
  <si>
    <t>7C8903</t>
  </si>
  <si>
    <t>KE891</t>
  </si>
  <si>
    <t>CA144</t>
  </si>
  <si>
    <t>MU5086</t>
    <phoneticPr fontId="1" type="noConversion"/>
  </si>
  <si>
    <t>CZ6074</t>
  </si>
  <si>
    <t>연대(옌타이)</t>
    <phoneticPr fontId="1" type="noConversion"/>
  </si>
  <si>
    <t>OZ307</t>
  </si>
  <si>
    <t>7C8701</t>
  </si>
  <si>
    <t xml:space="preserve">이스타항공 </t>
    <phoneticPr fontId="1" type="noConversion"/>
  </si>
  <si>
    <t>산동항공(SC/CDG)</t>
  </si>
  <si>
    <t>SC4708</t>
  </si>
  <si>
    <t>중국동방항공(MU/CES)</t>
    <phoneticPr fontId="1" type="noConversion"/>
  </si>
  <si>
    <t>MU550</t>
  </si>
  <si>
    <t>MU268</t>
  </si>
  <si>
    <t>MU5050</t>
  </si>
  <si>
    <t>옌청</t>
  </si>
  <si>
    <t>OZ337</t>
  </si>
  <si>
    <t>MU218</t>
  </si>
  <si>
    <t xml:space="preserve">우한 </t>
    <phoneticPr fontId="1" type="noConversion"/>
  </si>
  <si>
    <t>대한항공(KE/KAL)</t>
    <phoneticPr fontId="1" type="noConversion"/>
  </si>
  <si>
    <t>KE881</t>
    <phoneticPr fontId="1" type="noConversion"/>
  </si>
  <si>
    <t>중국남방항공(CZ/CSN)</t>
    <phoneticPr fontId="1" type="noConversion"/>
  </si>
  <si>
    <t>CZ6080</t>
    <phoneticPr fontId="1" type="noConversion"/>
  </si>
  <si>
    <t xml:space="preserve">위해 </t>
    <phoneticPr fontId="1" type="noConversion"/>
  </si>
  <si>
    <t>아시아나항공(OZ/AAR)</t>
    <phoneticPr fontId="1" type="noConversion"/>
  </si>
  <si>
    <t>OZ309</t>
    <phoneticPr fontId="1" type="noConversion"/>
  </si>
  <si>
    <t>제주항공(7C/JJA)</t>
    <phoneticPr fontId="1" type="noConversion"/>
  </si>
  <si>
    <t>7C8501</t>
    <phoneticPr fontId="1" type="noConversion"/>
  </si>
  <si>
    <t>KE839</t>
    <phoneticPr fontId="1" type="noConversion"/>
  </si>
  <si>
    <t>MU2018</t>
    <phoneticPr fontId="1" type="noConversion"/>
  </si>
  <si>
    <t>장가계(장자제)</t>
    <phoneticPr fontId="1" type="noConversion"/>
  </si>
  <si>
    <t>RS811</t>
    <phoneticPr fontId="1" type="noConversion"/>
  </si>
  <si>
    <t>KE163</t>
    <phoneticPr fontId="1" type="noConversion"/>
  </si>
  <si>
    <t>장춘(창춘)</t>
    <phoneticPr fontId="1" type="noConversion"/>
  </si>
  <si>
    <t>OZ303</t>
  </si>
  <si>
    <t>CZ638</t>
  </si>
  <si>
    <t>CZ688</t>
  </si>
  <si>
    <t>정저우</t>
  </si>
  <si>
    <t>대한항공(KE/KAL)</t>
    <phoneticPr fontId="1" type="noConversion"/>
  </si>
  <si>
    <t>KE809</t>
  </si>
  <si>
    <t>이스타항공(ZE/CSR)</t>
  </si>
  <si>
    <t>ZE853</t>
    <phoneticPr fontId="1" type="noConversion"/>
  </si>
  <si>
    <t>CZ8130</t>
    <phoneticPr fontId="1" type="noConversion"/>
  </si>
  <si>
    <t>CZ6010</t>
  </si>
  <si>
    <t xml:space="preserve">지난 </t>
    <phoneticPr fontId="1" type="noConversion"/>
  </si>
  <si>
    <t>SC4096</t>
  </si>
  <si>
    <t>SC4988</t>
    <phoneticPr fontId="1" type="noConversion"/>
  </si>
  <si>
    <t>KE847</t>
  </si>
  <si>
    <t>장사(창사)</t>
    <phoneticPr fontId="1" type="noConversion"/>
  </si>
  <si>
    <t>OZ321</t>
  </si>
  <si>
    <t>KE819</t>
  </si>
  <si>
    <t>MU2024</t>
  </si>
  <si>
    <t>CZ3066</t>
  </si>
  <si>
    <t>천진(텐진)</t>
    <phoneticPr fontId="1" type="noConversion"/>
  </si>
  <si>
    <t>KE805</t>
  </si>
  <si>
    <t>OZ327</t>
  </si>
  <si>
    <t>중국국제항공(CA/CCA)</t>
    <phoneticPr fontId="1" type="noConversion"/>
  </si>
  <si>
    <t>CA172</t>
  </si>
  <si>
    <t>CZ802</t>
  </si>
  <si>
    <t>천진항공(GS/GCR)</t>
  </si>
  <si>
    <t>GS7994</t>
  </si>
  <si>
    <t>칭다오</t>
  </si>
  <si>
    <t>OZ317</t>
  </si>
  <si>
    <t>OZ319</t>
  </si>
  <si>
    <t>7C8401</t>
  </si>
  <si>
    <t>KE845</t>
    <phoneticPr fontId="1" type="noConversion"/>
  </si>
  <si>
    <t>KE861</t>
    <phoneticPr fontId="1" type="noConversion"/>
  </si>
  <si>
    <t>티웨이항공(TW/TWB)</t>
    <phoneticPr fontId="1" type="noConversion"/>
  </si>
  <si>
    <t>TW607</t>
    <phoneticPr fontId="1" type="noConversion"/>
  </si>
  <si>
    <t>산동항공(SC/CDG)</t>
    <phoneticPr fontId="1" type="noConversion"/>
  </si>
  <si>
    <t>SC4088</t>
  </si>
  <si>
    <t>SC4618</t>
    <phoneticPr fontId="1" type="noConversion"/>
  </si>
  <si>
    <t>SC4082</t>
    <phoneticPr fontId="1" type="noConversion"/>
  </si>
  <si>
    <t>SC4620</t>
    <phoneticPr fontId="1" type="noConversion"/>
  </si>
  <si>
    <t>SC4722</t>
    <phoneticPr fontId="1" type="noConversion"/>
  </si>
  <si>
    <t>SC4778</t>
    <phoneticPr fontId="1" type="noConversion"/>
  </si>
  <si>
    <t>칭다오 에어라인(QW/QDA)</t>
    <phoneticPr fontId="1" type="noConversion"/>
  </si>
  <si>
    <t>QW9902</t>
    <phoneticPr fontId="1" type="noConversion"/>
  </si>
  <si>
    <t>MU2040</t>
    <phoneticPr fontId="1" type="noConversion"/>
  </si>
  <si>
    <t>MU2044</t>
    <phoneticPr fontId="1" type="noConversion"/>
  </si>
  <si>
    <t>MU2034</t>
    <phoneticPr fontId="1" type="noConversion"/>
  </si>
  <si>
    <t>MU560</t>
  </si>
  <si>
    <t>청두(성도)</t>
  </si>
  <si>
    <t>OZ323</t>
    <phoneticPr fontId="1" type="noConversion"/>
  </si>
  <si>
    <t>OZ3233</t>
    <phoneticPr fontId="1" type="noConversion"/>
  </si>
  <si>
    <t>사천항공(3U/CSC)</t>
    <phoneticPr fontId="1" type="noConversion"/>
  </si>
  <si>
    <t>3U8904</t>
    <phoneticPr fontId="1" type="noConversion"/>
  </si>
  <si>
    <t>CA402</t>
    <phoneticPr fontId="1" type="noConversion"/>
  </si>
  <si>
    <t>충칭</t>
  </si>
  <si>
    <t>OZ353</t>
    <phoneticPr fontId="1" type="noConversion"/>
  </si>
  <si>
    <t>CA440</t>
    <phoneticPr fontId="1" type="noConversion"/>
  </si>
  <si>
    <t>쿤밍</t>
  </si>
  <si>
    <t>KE885</t>
    <phoneticPr fontId="1" type="noConversion"/>
  </si>
  <si>
    <t>MU2004</t>
    <phoneticPr fontId="1" type="noConversion"/>
  </si>
  <si>
    <t>푸동</t>
  </si>
  <si>
    <t>OZ361</t>
    <phoneticPr fontId="1" type="noConversion"/>
  </si>
  <si>
    <t>OZ363</t>
    <phoneticPr fontId="1" type="noConversion"/>
  </si>
  <si>
    <t>OZ365</t>
    <phoneticPr fontId="1" type="noConversion"/>
  </si>
  <si>
    <t>OZ367</t>
    <phoneticPr fontId="1" type="noConversion"/>
  </si>
  <si>
    <t>이스타항공</t>
  </si>
  <si>
    <t>ZE871</t>
    <phoneticPr fontId="1" type="noConversion"/>
  </si>
  <si>
    <t>KE893</t>
    <phoneticPr fontId="1" type="noConversion"/>
  </si>
  <si>
    <t>KE897</t>
    <phoneticPr fontId="1" type="noConversion"/>
  </si>
  <si>
    <t>KE895</t>
    <phoneticPr fontId="1" type="noConversion"/>
  </si>
  <si>
    <t>MU5052</t>
    <phoneticPr fontId="1" type="noConversion"/>
  </si>
  <si>
    <t>MU5042</t>
    <phoneticPr fontId="1" type="noConversion"/>
  </si>
  <si>
    <t>MU5062</t>
    <phoneticPr fontId="1" type="noConversion"/>
  </si>
  <si>
    <t>MU5034</t>
    <phoneticPr fontId="1" type="noConversion"/>
  </si>
  <si>
    <t>스프링 에어 (9C/CQH)</t>
    <phoneticPr fontId="1" type="noConversion"/>
  </si>
  <si>
    <t>9C8560</t>
    <phoneticPr fontId="1" type="noConversion"/>
  </si>
  <si>
    <t>상하이항공(FM/CSH)</t>
    <phoneticPr fontId="1" type="noConversion"/>
  </si>
  <si>
    <t>FM828</t>
    <phoneticPr fontId="1" type="noConversion"/>
  </si>
  <si>
    <t>CZ370</t>
    <phoneticPr fontId="1" type="noConversion"/>
  </si>
  <si>
    <t>CZ314</t>
    <phoneticPr fontId="1" type="noConversion"/>
  </si>
  <si>
    <t>하이커우</t>
  </si>
  <si>
    <t>7C8607</t>
    <phoneticPr fontId="1" type="noConversion"/>
  </si>
  <si>
    <t>CZ340</t>
    <phoneticPr fontId="1" type="noConversion"/>
  </si>
  <si>
    <t>항저우</t>
  </si>
  <si>
    <t>OZ359</t>
    <phoneticPr fontId="1" type="noConversion"/>
  </si>
  <si>
    <t>KE159</t>
    <phoneticPr fontId="1" type="noConversion"/>
  </si>
  <si>
    <t>CA140</t>
    <phoneticPr fontId="1" type="noConversion"/>
  </si>
  <si>
    <t>허페이</t>
  </si>
  <si>
    <t>KE813</t>
    <phoneticPr fontId="1" type="noConversion"/>
  </si>
  <si>
    <t>황산</t>
  </si>
  <si>
    <t>KE817</t>
    <phoneticPr fontId="1" type="noConversion"/>
  </si>
  <si>
    <t>하얼빈</t>
  </si>
  <si>
    <t>중국남방항공</t>
  </si>
  <si>
    <t>CZ684</t>
    <phoneticPr fontId="1" type="noConversion"/>
  </si>
  <si>
    <t>7C8905</t>
    <phoneticPr fontId="1" type="noConversion"/>
  </si>
  <si>
    <t>OZ339</t>
    <phoneticPr fontId="1" type="noConversion"/>
  </si>
  <si>
    <t>노선</t>
  </si>
  <si>
    <t xml:space="preserve">항공사 </t>
    <phoneticPr fontId="1" type="noConversion"/>
  </si>
  <si>
    <t xml:space="preserve">항공편 </t>
    <phoneticPr fontId="1" type="noConversion"/>
  </si>
  <si>
    <t>공급좌석</t>
    <phoneticPr fontId="1" type="noConversion"/>
  </si>
  <si>
    <t>파리</t>
    <phoneticPr fontId="1" type="noConversion"/>
  </si>
  <si>
    <t>KE903</t>
    <phoneticPr fontId="1" type="noConversion"/>
  </si>
  <si>
    <t>KE901</t>
    <phoneticPr fontId="1" type="noConversion"/>
  </si>
  <si>
    <t>아시아나항공 ( OZ/AAR)</t>
    <phoneticPr fontId="1" type="noConversion"/>
  </si>
  <si>
    <t>OZ701</t>
    <phoneticPr fontId="1" type="noConversion"/>
  </si>
  <si>
    <t>OZ703</t>
    <phoneticPr fontId="1" type="noConversion"/>
  </si>
  <si>
    <t>7C2305</t>
    <phoneticPr fontId="1" type="noConversion"/>
  </si>
  <si>
    <t>대한항공</t>
    <phoneticPr fontId="1" type="noConversion"/>
  </si>
  <si>
    <t>KE649</t>
    <phoneticPr fontId="1" type="noConversion"/>
  </si>
  <si>
    <t>KE621</t>
    <phoneticPr fontId="1" type="noConversion"/>
  </si>
  <si>
    <t>KE623</t>
    <phoneticPr fontId="1" type="noConversion"/>
  </si>
  <si>
    <t>에어아시아 필리핀 (APG)</t>
    <phoneticPr fontId="1" type="noConversion"/>
  </si>
  <si>
    <t>Z2885</t>
    <phoneticPr fontId="1" type="noConversion"/>
  </si>
  <si>
    <t>Z2889</t>
    <phoneticPr fontId="1" type="noConversion"/>
  </si>
  <si>
    <t xml:space="preserve">세부퍼시픽항공(5J/CEB) </t>
    <phoneticPr fontId="1" type="noConversion"/>
  </si>
  <si>
    <t>5J187</t>
    <phoneticPr fontId="1" type="noConversion"/>
  </si>
  <si>
    <t>필리핀항공(PR/PAL)</t>
    <phoneticPr fontId="1" type="noConversion"/>
  </si>
  <si>
    <t>PR467</t>
    <phoneticPr fontId="1" type="noConversion"/>
  </si>
  <si>
    <t>PR469</t>
    <phoneticPr fontId="1" type="noConversion"/>
  </si>
  <si>
    <t>7C4603</t>
    <phoneticPr fontId="1" type="noConversion"/>
  </si>
  <si>
    <t>진에어 (LJ/JNA)</t>
    <phoneticPr fontId="1" type="noConversion"/>
  </si>
  <si>
    <t>LJ023</t>
    <phoneticPr fontId="1" type="noConversion"/>
  </si>
  <si>
    <t>OZ707</t>
    <phoneticPr fontId="1" type="noConversion"/>
  </si>
  <si>
    <t>KE635</t>
    <phoneticPr fontId="1" type="noConversion"/>
  </si>
  <si>
    <t>티웨이항공</t>
    <phoneticPr fontId="1" type="noConversion"/>
  </si>
  <si>
    <t>TW147</t>
    <phoneticPr fontId="1" type="noConversion"/>
  </si>
  <si>
    <t>PR493</t>
    <phoneticPr fontId="1" type="noConversion"/>
  </si>
  <si>
    <t>팬퍼시픽항공</t>
    <phoneticPr fontId="1" type="noConversion"/>
  </si>
  <si>
    <t>-</t>
    <phoneticPr fontId="1" type="noConversion"/>
  </si>
  <si>
    <t>에어아시아</t>
    <phoneticPr fontId="1" type="noConversion"/>
  </si>
  <si>
    <t>BX715</t>
    <phoneticPr fontId="1" type="noConversion"/>
  </si>
  <si>
    <t>7C2405</t>
    <phoneticPr fontId="1" type="noConversion"/>
  </si>
  <si>
    <t>7C2407</t>
    <phoneticPr fontId="1" type="noConversion"/>
  </si>
  <si>
    <t>KE631</t>
    <phoneticPr fontId="1" type="noConversion"/>
  </si>
  <si>
    <t>LJ021</t>
    <phoneticPr fontId="1" type="noConversion"/>
  </si>
  <si>
    <t>LJ025</t>
    <phoneticPr fontId="1" type="noConversion"/>
  </si>
  <si>
    <t>OZ709</t>
    <phoneticPr fontId="1" type="noConversion"/>
  </si>
  <si>
    <t>5J129</t>
    <phoneticPr fontId="1" type="noConversion"/>
  </si>
  <si>
    <t>팬퍼시픽항공(AAV)</t>
    <phoneticPr fontId="1" type="noConversion"/>
  </si>
  <si>
    <t>8Y601</t>
    <phoneticPr fontId="1" type="noConversion"/>
  </si>
  <si>
    <t>PR485</t>
    <phoneticPr fontId="1" type="noConversion"/>
  </si>
  <si>
    <t>필리핀에어아시아</t>
    <phoneticPr fontId="1" type="noConversion"/>
  </si>
  <si>
    <t>Z29047</t>
    <phoneticPr fontId="1" type="noConversion"/>
  </si>
  <si>
    <t>RS531</t>
    <phoneticPr fontId="1" type="noConversion"/>
  </si>
  <si>
    <t>진에어</t>
    <phoneticPr fontId="1" type="noConversion"/>
  </si>
  <si>
    <t>TW145</t>
    <phoneticPr fontId="1" type="noConversion"/>
  </si>
  <si>
    <t>에어아시아 필리핀 (Z2/APG)</t>
    <phoneticPr fontId="1" type="noConversion"/>
  </si>
  <si>
    <t>Z2037</t>
    <phoneticPr fontId="1" type="noConversion"/>
  </si>
  <si>
    <t>5J181</t>
    <phoneticPr fontId="1" type="noConversion"/>
  </si>
  <si>
    <t>ZE571</t>
    <phoneticPr fontId="1" type="noConversion"/>
  </si>
  <si>
    <t>ZE563</t>
    <phoneticPr fontId="1" type="noConversion"/>
  </si>
  <si>
    <t>7C4907</t>
    <phoneticPr fontId="1" type="noConversion"/>
  </si>
  <si>
    <t>KE467</t>
    <phoneticPr fontId="1" type="noConversion"/>
  </si>
  <si>
    <t>아시아나항공</t>
    <phoneticPr fontId="1" type="noConversion"/>
  </si>
  <si>
    <t>에어서울</t>
    <phoneticPr fontId="1" type="noConversion"/>
  </si>
  <si>
    <t>티웨이항공 (TW/TWB)</t>
    <phoneticPr fontId="1" type="noConversion"/>
  </si>
  <si>
    <t>TW157</t>
    <phoneticPr fontId="1" type="noConversion"/>
  </si>
  <si>
    <t>비엣젯항공 (VJ/VJC)</t>
    <phoneticPr fontId="1" type="noConversion"/>
  </si>
  <si>
    <t>VJ837</t>
    <phoneticPr fontId="1" type="noConversion"/>
  </si>
  <si>
    <t>VJ839</t>
    <phoneticPr fontId="1" type="noConversion"/>
  </si>
  <si>
    <t>뱀부항공(QH/BAV)</t>
    <phoneticPr fontId="1" type="noConversion"/>
  </si>
  <si>
    <t>QH493</t>
    <phoneticPr fontId="1" type="noConversion"/>
  </si>
  <si>
    <t>베트남항공 (VN/HVN)</t>
    <phoneticPr fontId="1" type="noConversion"/>
  </si>
  <si>
    <t>VN441</t>
    <phoneticPr fontId="1" type="noConversion"/>
  </si>
  <si>
    <t>OZ727</t>
    <phoneticPr fontId="1" type="noConversion"/>
  </si>
  <si>
    <t>OZ733</t>
    <phoneticPr fontId="1" type="noConversion"/>
  </si>
  <si>
    <t>OZ729</t>
    <phoneticPr fontId="1" type="noConversion"/>
  </si>
  <si>
    <t>7C2803</t>
    <phoneticPr fontId="1" type="noConversion"/>
  </si>
  <si>
    <t>LJ057</t>
    <phoneticPr fontId="1" type="noConversion"/>
  </si>
  <si>
    <t>KE479</t>
    <phoneticPr fontId="1" type="noConversion"/>
  </si>
  <si>
    <t>KE483</t>
    <phoneticPr fontId="1" type="noConversion"/>
  </si>
  <si>
    <t>KE679</t>
    <phoneticPr fontId="1" type="noConversion"/>
  </si>
  <si>
    <t>티웨이항공(TW/TWB)</t>
    <phoneticPr fontId="1" type="noConversion"/>
  </si>
  <si>
    <t>TW1445</t>
    <phoneticPr fontId="1" type="noConversion"/>
  </si>
  <si>
    <t>비엣젯항공(VJ/VJC)</t>
    <phoneticPr fontId="1" type="noConversion"/>
  </si>
  <si>
    <t>VJ963</t>
    <phoneticPr fontId="1" type="noConversion"/>
  </si>
  <si>
    <t>VJ961</t>
    <phoneticPr fontId="1" type="noConversion"/>
  </si>
  <si>
    <t>베트남항공(VN/HVN)</t>
    <phoneticPr fontId="1" type="noConversion"/>
  </si>
  <si>
    <t>VN415</t>
    <phoneticPr fontId="1" type="noConversion"/>
  </si>
  <si>
    <t>VN417</t>
    <phoneticPr fontId="1" type="noConversion"/>
  </si>
  <si>
    <t>OZ771</t>
    <phoneticPr fontId="1" type="noConversion"/>
  </si>
  <si>
    <t>이스타항공</t>
    <phoneticPr fontId="1" type="noConversion"/>
  </si>
  <si>
    <t>제주항공</t>
    <phoneticPr fontId="1" type="noConversion"/>
  </si>
  <si>
    <t>VJ975</t>
    <phoneticPr fontId="1" type="noConversion"/>
  </si>
  <si>
    <t>이스타항공(ZE/ESR)</t>
    <phoneticPr fontId="1" type="noConversion"/>
  </si>
  <si>
    <t>ZE591</t>
    <phoneticPr fontId="1" type="noConversion"/>
  </si>
  <si>
    <t>ZE593</t>
    <phoneticPr fontId="1" type="noConversion"/>
  </si>
  <si>
    <t>ZE595</t>
    <phoneticPr fontId="1" type="noConversion"/>
  </si>
  <si>
    <t>7C2901</t>
    <phoneticPr fontId="1" type="noConversion"/>
  </si>
  <si>
    <t>7C2903</t>
    <phoneticPr fontId="1" type="noConversion"/>
  </si>
  <si>
    <t>LJ077</t>
    <phoneticPr fontId="1" type="noConversion"/>
  </si>
  <si>
    <t>LJ079</t>
    <phoneticPr fontId="1" type="noConversion"/>
  </si>
  <si>
    <t>LJ059</t>
    <phoneticPr fontId="1" type="noConversion"/>
  </si>
  <si>
    <t>KE485</t>
    <phoneticPr fontId="1" type="noConversion"/>
  </si>
  <si>
    <t>KE463</t>
    <phoneticPr fontId="1" type="noConversion"/>
  </si>
  <si>
    <t>TW165</t>
    <phoneticPr fontId="1" type="noConversion"/>
  </si>
  <si>
    <t>TW125</t>
    <phoneticPr fontId="1" type="noConversion"/>
  </si>
  <si>
    <t>TW127</t>
    <phoneticPr fontId="1" type="noConversion"/>
  </si>
  <si>
    <t>VN431</t>
    <phoneticPr fontId="1" type="noConversion"/>
  </si>
  <si>
    <t>VJ881</t>
    <phoneticPr fontId="1" type="noConversion"/>
  </si>
  <si>
    <t>VJ879</t>
    <phoneticPr fontId="1" type="noConversion"/>
  </si>
  <si>
    <t>VJ875</t>
    <phoneticPr fontId="1" type="noConversion"/>
  </si>
  <si>
    <t>QH483</t>
    <phoneticPr fontId="1" type="noConversion"/>
  </si>
  <si>
    <t>OZ731</t>
    <phoneticPr fontId="1" type="noConversion"/>
  </si>
  <si>
    <t>OZ735</t>
    <phoneticPr fontId="1" type="noConversion"/>
  </si>
  <si>
    <t>7C4703</t>
    <phoneticPr fontId="1" type="noConversion"/>
  </si>
  <si>
    <t>KE681</t>
    <phoneticPr fontId="1" type="noConversion"/>
  </si>
  <si>
    <t>KE683</t>
    <phoneticPr fontId="1" type="noConversion"/>
  </si>
  <si>
    <t>KE685</t>
    <phoneticPr fontId="1" type="noConversion"/>
  </si>
  <si>
    <t>TW121</t>
    <phoneticPr fontId="1" type="noConversion"/>
  </si>
  <si>
    <t>VN409</t>
    <phoneticPr fontId="1" type="noConversion"/>
  </si>
  <si>
    <t>VN407</t>
    <phoneticPr fontId="1" type="noConversion"/>
  </si>
  <si>
    <t>VN405</t>
    <phoneticPr fontId="1" type="noConversion"/>
  </si>
  <si>
    <t>VJ865</t>
    <phoneticPr fontId="1" type="noConversion"/>
  </si>
  <si>
    <t>VJ863</t>
    <phoneticPr fontId="1" type="noConversion"/>
  </si>
  <si>
    <t>KE475</t>
    <phoneticPr fontId="1" type="noConversion"/>
  </si>
  <si>
    <t>VJ925</t>
    <phoneticPr fontId="1" type="noConversion"/>
  </si>
  <si>
    <t>7C4303</t>
    <phoneticPr fontId="1" type="noConversion"/>
  </si>
  <si>
    <t>LJ051</t>
    <phoneticPr fontId="1" type="noConversion"/>
  </si>
  <si>
    <t>TW131</t>
    <phoneticPr fontId="1" type="noConversion"/>
  </si>
  <si>
    <t>라오항공</t>
    <phoneticPr fontId="1" type="noConversion"/>
  </si>
  <si>
    <t>KE471</t>
    <phoneticPr fontId="1" type="noConversion"/>
  </si>
  <si>
    <t>미얀마항공</t>
    <phoneticPr fontId="1" type="noConversion"/>
  </si>
  <si>
    <t>에어서울 (RS/ASV)</t>
    <phoneticPr fontId="1" type="noConversion"/>
  </si>
  <si>
    <t>RS545</t>
    <phoneticPr fontId="1" type="noConversion"/>
  </si>
  <si>
    <t>KE689</t>
    <phoneticPr fontId="1" type="noConversion"/>
  </si>
  <si>
    <t>진에어</t>
  </si>
  <si>
    <t>에어마카오</t>
  </si>
  <si>
    <t>아시아나항공</t>
  </si>
  <si>
    <t>KE693</t>
    <phoneticPr fontId="1" type="noConversion"/>
  </si>
  <si>
    <t>OZ711</t>
    <phoneticPr fontId="1" type="noConversion"/>
  </si>
  <si>
    <t>OZ713</t>
    <phoneticPr fontId="1" type="noConversion"/>
  </si>
  <si>
    <t>7C2601</t>
    <phoneticPr fontId="1" type="noConversion"/>
  </si>
  <si>
    <t>LJ081</t>
    <phoneticPr fontId="1" type="noConversion"/>
  </si>
  <si>
    <t>ZE881</t>
    <phoneticPr fontId="1" type="noConversion"/>
  </si>
  <si>
    <t>중화항공(CI/CAL)</t>
    <phoneticPr fontId="1" type="noConversion"/>
  </si>
  <si>
    <t>CI161</t>
    <phoneticPr fontId="1" type="noConversion"/>
  </si>
  <si>
    <t>CI149</t>
    <phoneticPr fontId="1" type="noConversion"/>
  </si>
  <si>
    <t>CI163</t>
    <phoneticPr fontId="1" type="noConversion"/>
  </si>
  <si>
    <t>유니항공(B7/UIA)</t>
    <phoneticPr fontId="1" type="noConversion"/>
  </si>
  <si>
    <t>B7169</t>
    <phoneticPr fontId="1" type="noConversion"/>
  </si>
  <si>
    <t>에바항공</t>
  </si>
  <si>
    <t>BR149</t>
    <phoneticPr fontId="1" type="noConversion"/>
  </si>
  <si>
    <t>BR169</t>
    <phoneticPr fontId="1" type="noConversion"/>
  </si>
  <si>
    <t>BR159</t>
    <phoneticPr fontId="1" type="noConversion"/>
  </si>
  <si>
    <t>OZ7117</t>
    <phoneticPr fontId="1" type="noConversion"/>
  </si>
  <si>
    <t>TW669</t>
    <phoneticPr fontId="1" type="noConversion"/>
  </si>
  <si>
    <t xml:space="preserve">에바항공 </t>
  </si>
  <si>
    <t>BR187</t>
    <phoneticPr fontId="1" type="noConversion"/>
  </si>
  <si>
    <t>OZ717</t>
    <phoneticPr fontId="1" type="noConversion"/>
  </si>
  <si>
    <t>BX781</t>
    <phoneticPr fontId="1" type="noConversion"/>
  </si>
  <si>
    <t>7C4501</t>
    <phoneticPr fontId="1" type="noConversion"/>
  </si>
  <si>
    <t>TW671</t>
    <phoneticPr fontId="1" type="noConversion"/>
  </si>
  <si>
    <t>ZE823</t>
    <phoneticPr fontId="1" type="noConversion"/>
  </si>
  <si>
    <t>KE603</t>
    <phoneticPr fontId="1" type="noConversion"/>
  </si>
  <si>
    <t>KE613</t>
    <phoneticPr fontId="1" type="noConversion"/>
  </si>
  <si>
    <t>KE601</t>
    <phoneticPr fontId="1" type="noConversion"/>
  </si>
  <si>
    <t>KE607</t>
    <phoneticPr fontId="1" type="noConversion"/>
  </si>
  <si>
    <t>KE611</t>
    <phoneticPr fontId="1" type="noConversion"/>
  </si>
  <si>
    <t>OZ721</t>
    <phoneticPr fontId="1" type="noConversion"/>
  </si>
  <si>
    <t>OZ745</t>
    <phoneticPr fontId="1" type="noConversion"/>
  </si>
  <si>
    <t>OZ9293</t>
    <phoneticPr fontId="1" type="noConversion"/>
  </si>
  <si>
    <t>7C2107</t>
    <phoneticPr fontId="1" type="noConversion"/>
  </si>
  <si>
    <t>ZE931</t>
    <phoneticPr fontId="1" type="noConversion"/>
  </si>
  <si>
    <t>에어서울</t>
  </si>
  <si>
    <t>RS501</t>
    <phoneticPr fontId="1" type="noConversion"/>
  </si>
  <si>
    <t>홍콩항공(HX/CRK)</t>
    <phoneticPr fontId="1" type="noConversion"/>
  </si>
  <si>
    <t>HX647</t>
    <phoneticPr fontId="1" type="noConversion"/>
  </si>
  <si>
    <t>HX629</t>
    <phoneticPr fontId="1" type="noConversion"/>
  </si>
  <si>
    <t>HX6629</t>
    <phoneticPr fontId="1" type="noConversion"/>
  </si>
  <si>
    <t>캐세이퍼시픽항공(CX/CPA)</t>
    <phoneticPr fontId="1" type="noConversion"/>
  </si>
  <si>
    <t>CX</t>
    <phoneticPr fontId="1" type="noConversion"/>
  </si>
  <si>
    <t>홍콩익스프레스항공(UO/HKE)</t>
    <phoneticPr fontId="1" type="noConversion"/>
  </si>
  <si>
    <t>UO</t>
    <phoneticPr fontId="1" type="noConversion"/>
  </si>
  <si>
    <t>OZ751</t>
    <phoneticPr fontId="1" type="noConversion"/>
  </si>
  <si>
    <t>OZ753</t>
    <phoneticPr fontId="1" type="noConversion"/>
  </si>
  <si>
    <t>KE643</t>
    <phoneticPr fontId="1" type="noConversion"/>
  </si>
  <si>
    <t>KE645</t>
    <phoneticPr fontId="1" type="noConversion"/>
  </si>
  <si>
    <t>KE647</t>
    <phoneticPr fontId="1" type="noConversion"/>
  </si>
  <si>
    <t>싱가포르항공</t>
  </si>
  <si>
    <t>SQ607</t>
    <phoneticPr fontId="1" type="noConversion"/>
  </si>
  <si>
    <t>SQ611</t>
    <phoneticPr fontId="1" type="noConversion"/>
  </si>
  <si>
    <t>SQ609</t>
    <phoneticPr fontId="1" type="noConversion"/>
  </si>
  <si>
    <t>SQ603</t>
    <phoneticPr fontId="1" type="noConversion"/>
  </si>
  <si>
    <t>스쿠트항공(TR/TGW)</t>
    <phoneticPr fontId="1" type="noConversion"/>
  </si>
  <si>
    <t>TR897</t>
    <phoneticPr fontId="1" type="noConversion"/>
  </si>
  <si>
    <t>KE473</t>
    <phoneticPr fontId="1" type="noConversion"/>
  </si>
  <si>
    <t>KE633</t>
    <phoneticPr fontId="1" type="noConversion"/>
  </si>
  <si>
    <t>KE629</t>
    <phoneticPr fontId="1" type="noConversion"/>
  </si>
  <si>
    <t>가루다인도네시아항공</t>
  </si>
  <si>
    <t>GA</t>
    <phoneticPr fontId="1" type="noConversion"/>
  </si>
  <si>
    <t>OZ761</t>
    <phoneticPr fontId="1" type="noConversion"/>
  </si>
  <si>
    <t>KE627</t>
    <phoneticPr fontId="1" type="noConversion"/>
  </si>
  <si>
    <t>GA879</t>
    <phoneticPr fontId="1" type="noConversion"/>
  </si>
  <si>
    <t>KE671</t>
    <phoneticPr fontId="1" type="noConversion"/>
  </si>
  <si>
    <t>말레이시아항공</t>
  </si>
  <si>
    <t>MH039</t>
    <phoneticPr fontId="1" type="noConversion"/>
  </si>
  <si>
    <t>MH067</t>
    <phoneticPr fontId="1" type="noConversion"/>
  </si>
  <si>
    <t>에어아시아 타이</t>
  </si>
  <si>
    <t>D7</t>
    <phoneticPr fontId="1" type="noConversion"/>
  </si>
  <si>
    <t>RS541</t>
    <phoneticPr fontId="1" type="noConversion"/>
  </si>
  <si>
    <t>ZE501</t>
    <phoneticPr fontId="1" type="noConversion"/>
  </si>
  <si>
    <t>7C2507</t>
    <phoneticPr fontId="1" type="noConversion"/>
  </si>
  <si>
    <t>LJ063</t>
    <phoneticPr fontId="1" type="noConversion"/>
  </si>
  <si>
    <t>LJ061</t>
    <phoneticPr fontId="1" type="noConversion"/>
  </si>
  <si>
    <t>LJ095</t>
    <phoneticPr fontId="1" type="noConversion"/>
  </si>
  <si>
    <t>KE695</t>
    <phoneticPr fontId="1" type="noConversion"/>
  </si>
  <si>
    <t>브루나이항공</t>
  </si>
  <si>
    <t>BI652</t>
    <phoneticPr fontId="1" type="noConversion"/>
  </si>
  <si>
    <t>항공사</t>
    <phoneticPr fontId="1" type="noConversion"/>
  </si>
  <si>
    <t>항공사 코드</t>
    <phoneticPr fontId="1" type="noConversion"/>
  </si>
  <si>
    <t>기종</t>
  </si>
  <si>
    <t>미서부</t>
    <phoneticPr fontId="1" type="noConversion"/>
  </si>
  <si>
    <t>댈러스</t>
  </si>
  <si>
    <t>KE031</t>
  </si>
  <si>
    <t>B777</t>
  </si>
  <si>
    <t>아메리칸항공</t>
    <phoneticPr fontId="1" type="noConversion"/>
  </si>
  <si>
    <t>AA280</t>
  </si>
  <si>
    <t>B787</t>
  </si>
  <si>
    <t>합계</t>
    <phoneticPr fontId="1" type="noConversion"/>
  </si>
  <si>
    <t>라스베이거스</t>
  </si>
  <si>
    <t>KE005</t>
  </si>
  <si>
    <t>로스앤젤레스</t>
  </si>
  <si>
    <t>KE017/011</t>
  </si>
  <si>
    <t>A380</t>
  </si>
  <si>
    <t>OZ202</t>
  </si>
  <si>
    <t>OZ204</t>
  </si>
  <si>
    <t>B777</t>
    <phoneticPr fontId="1" type="noConversion"/>
  </si>
  <si>
    <t>샌프란시스코</t>
  </si>
  <si>
    <t>KE023/025</t>
  </si>
  <si>
    <t>OZ212</t>
    <phoneticPr fontId="1" type="noConversion"/>
  </si>
  <si>
    <t>A350</t>
  </si>
  <si>
    <t>유나이티드항공</t>
    <phoneticPr fontId="1" type="noConversion"/>
  </si>
  <si>
    <t>UA892</t>
  </si>
  <si>
    <t>B789</t>
    <phoneticPr fontId="1" type="noConversion"/>
  </si>
  <si>
    <t>시애틀</t>
  </si>
  <si>
    <t>KE019</t>
  </si>
  <si>
    <t>OZ272</t>
  </si>
  <si>
    <t>델타항공</t>
    <phoneticPr fontId="1" type="noConversion"/>
  </si>
  <si>
    <t>DL198</t>
  </si>
  <si>
    <t>A339</t>
    <phoneticPr fontId="1" type="noConversion"/>
  </si>
  <si>
    <t>호놀룰루</t>
  </si>
  <si>
    <t>A330</t>
  </si>
  <si>
    <t>KE053</t>
  </si>
  <si>
    <t>B747</t>
  </si>
  <si>
    <t>KE051</t>
    <phoneticPr fontId="1" type="noConversion"/>
  </si>
  <si>
    <t>A330</t>
    <phoneticPr fontId="1" type="noConversion"/>
  </si>
  <si>
    <t>OZ232</t>
  </si>
  <si>
    <t>하와이안항공</t>
    <phoneticPr fontId="1" type="noConversion"/>
  </si>
  <si>
    <t>HA460</t>
  </si>
  <si>
    <t>미동부</t>
    <phoneticPr fontId="1" type="noConversion"/>
  </si>
  <si>
    <t>뉴욕</t>
  </si>
  <si>
    <t>KE081</t>
    <phoneticPr fontId="1" type="noConversion"/>
  </si>
  <si>
    <t>KE085</t>
    <phoneticPr fontId="1" type="noConversion"/>
  </si>
  <si>
    <t>B747</t>
    <phoneticPr fontId="1" type="noConversion"/>
  </si>
  <si>
    <t>OZ222/224</t>
    <phoneticPr fontId="1" type="noConversion"/>
  </si>
  <si>
    <t>A350</t>
    <phoneticPr fontId="1" type="noConversion"/>
  </si>
  <si>
    <t>디트로이트</t>
  </si>
  <si>
    <t>DL158</t>
  </si>
  <si>
    <t>A359</t>
  </si>
  <si>
    <t>미니애폴리스</t>
  </si>
  <si>
    <t>DL170</t>
  </si>
  <si>
    <t>A359</t>
    <phoneticPr fontId="1" type="noConversion"/>
  </si>
  <si>
    <t>보스턴</t>
  </si>
  <si>
    <t>KE091</t>
  </si>
  <si>
    <t>시카고</t>
  </si>
  <si>
    <t>KE037</t>
  </si>
  <si>
    <t>애틀랜타</t>
  </si>
  <si>
    <t>KE035</t>
  </si>
  <si>
    <t>DL026</t>
  </si>
  <si>
    <t>워싱턴</t>
  </si>
  <si>
    <t>KE093</t>
  </si>
  <si>
    <t>북중미</t>
    <phoneticPr fontId="1" type="noConversion"/>
  </si>
  <si>
    <t>멕시코시티</t>
  </si>
  <si>
    <t>아에로멕시코</t>
    <phoneticPr fontId="1" type="noConversion"/>
  </si>
  <si>
    <t>AM091</t>
  </si>
  <si>
    <t>밴쿠버</t>
  </si>
  <si>
    <t>KE071</t>
  </si>
  <si>
    <t>B787</t>
    <phoneticPr fontId="1" type="noConversion"/>
  </si>
  <si>
    <t>에어캐나다</t>
    <phoneticPr fontId="1" type="noConversion"/>
  </si>
  <si>
    <t>AC064</t>
  </si>
  <si>
    <t>B789</t>
  </si>
  <si>
    <t>토론토</t>
  </si>
  <si>
    <t>KE073</t>
  </si>
  <si>
    <t>AC062</t>
  </si>
  <si>
    <t>B788</t>
    <phoneticPr fontId="1" type="noConversion"/>
  </si>
  <si>
    <t>괌/사이판</t>
    <phoneticPr fontId="1" type="noConversion"/>
  </si>
  <si>
    <t>괌</t>
  </si>
  <si>
    <t>KE113</t>
  </si>
  <si>
    <t>KE115/117</t>
    <phoneticPr fontId="1" type="noConversion"/>
  </si>
  <si>
    <t>KE111</t>
    <phoneticPr fontId="1" type="noConversion"/>
  </si>
  <si>
    <t>RS103</t>
    <phoneticPr fontId="1" type="noConversion"/>
  </si>
  <si>
    <t>A321</t>
    <phoneticPr fontId="1" type="noConversion"/>
  </si>
  <si>
    <t>LJ653/641/655</t>
    <phoneticPr fontId="1" type="noConversion"/>
  </si>
  <si>
    <t>B738</t>
    <phoneticPr fontId="1" type="noConversion"/>
  </si>
  <si>
    <t>7C1162/3100/3102/3106</t>
    <phoneticPr fontId="1" type="noConversion"/>
  </si>
  <si>
    <t>B738</t>
  </si>
  <si>
    <t>TW301</t>
    <phoneticPr fontId="1" type="noConversion"/>
  </si>
  <si>
    <t>B737</t>
  </si>
  <si>
    <t>사이판</t>
  </si>
  <si>
    <t>OZ625</t>
    <phoneticPr fontId="1" type="noConversion"/>
  </si>
  <si>
    <t>A321</t>
  </si>
  <si>
    <t>OZ623/633</t>
    <phoneticPr fontId="1" type="noConversion"/>
  </si>
  <si>
    <t>A320</t>
    <phoneticPr fontId="1" type="noConversion"/>
  </si>
  <si>
    <t>7C3402/3404</t>
  </si>
  <si>
    <t>TW307/309</t>
    <phoneticPr fontId="1" type="noConversion"/>
  </si>
  <si>
    <t>팔라우</t>
    <phoneticPr fontId="1" type="noConversion"/>
  </si>
  <si>
    <t>OZ609</t>
    <phoneticPr fontId="1" type="noConversion"/>
  </si>
  <si>
    <t>KE677</t>
    <phoneticPr fontId="1" type="noConversion"/>
  </si>
  <si>
    <t>B737</t>
    <phoneticPr fontId="1" type="noConversion"/>
  </si>
  <si>
    <t>호주/뉴질랜드</t>
    <phoneticPr fontId="1" type="noConversion"/>
  </si>
  <si>
    <t>브리즈번</t>
  </si>
  <si>
    <t>KE123</t>
  </si>
  <si>
    <t>시드니</t>
  </si>
  <si>
    <t>KE121</t>
  </si>
  <si>
    <t>A380</t>
    <phoneticPr fontId="1" type="noConversion"/>
  </si>
  <si>
    <t>OZ601</t>
  </si>
  <si>
    <t>오클랜드</t>
  </si>
  <si>
    <t>KE129</t>
  </si>
  <si>
    <t>에어뉴질랜드</t>
    <phoneticPr fontId="1" type="noConversion"/>
  </si>
  <si>
    <t>NZ76</t>
    <phoneticPr fontId="1" type="noConversion"/>
  </si>
  <si>
    <t>OZ501</t>
    <phoneticPr fontId="1" type="noConversion"/>
  </si>
  <si>
    <t>에어프랑스(AF/AFR)</t>
    <phoneticPr fontId="1" type="noConversion"/>
  </si>
  <si>
    <t>AF267</t>
    <phoneticPr fontId="1" type="noConversion"/>
  </si>
  <si>
    <t>런던</t>
    <phoneticPr fontId="1" type="noConversion"/>
  </si>
  <si>
    <t>ZE541</t>
    <phoneticPr fontId="1" type="noConversion"/>
  </si>
  <si>
    <t>영국항공(BA/BAW)</t>
    <phoneticPr fontId="1" type="noConversion"/>
  </si>
  <si>
    <t>로마</t>
    <phoneticPr fontId="1" type="noConversion"/>
  </si>
  <si>
    <t>OZ755</t>
    <phoneticPr fontId="1" type="noConversion"/>
  </si>
  <si>
    <t>RS551</t>
    <phoneticPr fontId="1" type="noConversion"/>
  </si>
  <si>
    <t>알리탈리아항공(AZ/AZA)</t>
    <phoneticPr fontId="1" type="noConversion"/>
  </si>
  <si>
    <t>마드리드</t>
    <phoneticPr fontId="1" type="noConversion"/>
  </si>
  <si>
    <t>바르셀로나</t>
    <phoneticPr fontId="1" type="noConversion"/>
  </si>
  <si>
    <t>ZA212</t>
    <phoneticPr fontId="1" type="noConversion"/>
  </si>
  <si>
    <t>밀라노</t>
    <phoneticPr fontId="1" type="noConversion"/>
  </si>
  <si>
    <t>KE927</t>
    <phoneticPr fontId="1" type="noConversion"/>
  </si>
  <si>
    <t>베니스</t>
    <phoneticPr fontId="1" type="noConversion"/>
  </si>
  <si>
    <t>OZ531</t>
    <phoneticPr fontId="1" type="noConversion"/>
  </si>
  <si>
    <t>비엔나</t>
    <phoneticPr fontId="1" type="noConversion"/>
  </si>
  <si>
    <t>KE937</t>
    <phoneticPr fontId="1" type="noConversion"/>
  </si>
  <si>
    <t>암스테르담</t>
    <phoneticPr fontId="1" type="noConversion"/>
  </si>
  <si>
    <t>KE925</t>
    <phoneticPr fontId="1" type="noConversion"/>
  </si>
  <si>
    <t>네덜란드항공</t>
    <phoneticPr fontId="1" type="noConversion"/>
  </si>
  <si>
    <t>KL856</t>
    <phoneticPr fontId="1" type="noConversion"/>
  </si>
  <si>
    <t>프라하</t>
    <phoneticPr fontId="1" type="noConversion"/>
  </si>
  <si>
    <t>KE935</t>
    <phoneticPr fontId="1" type="noConversion"/>
  </si>
  <si>
    <t>체코항공</t>
    <phoneticPr fontId="1" type="noConversion"/>
  </si>
  <si>
    <t>OK191</t>
    <phoneticPr fontId="1" type="noConversion"/>
  </si>
  <si>
    <t>프랑크푸르트</t>
    <phoneticPr fontId="1" type="noConversion"/>
  </si>
  <si>
    <t>KE905</t>
    <phoneticPr fontId="1" type="noConversion"/>
  </si>
  <si>
    <t>OZ541</t>
    <phoneticPr fontId="1" type="noConversion"/>
  </si>
  <si>
    <t>루프트한자독일항공</t>
    <phoneticPr fontId="1" type="noConversion"/>
  </si>
  <si>
    <t>LH713</t>
    <phoneticPr fontId="1" type="noConversion"/>
  </si>
  <si>
    <t>부다페스트</t>
    <phoneticPr fontId="1" type="noConversion"/>
  </si>
  <si>
    <t>폴란드항공</t>
    <phoneticPr fontId="1" type="noConversion"/>
  </si>
  <si>
    <t>뮌헨</t>
    <phoneticPr fontId="1" type="noConversion"/>
  </si>
  <si>
    <t>LH719</t>
    <phoneticPr fontId="1" type="noConversion"/>
  </si>
  <si>
    <t>바르샤바</t>
    <phoneticPr fontId="1" type="noConversion"/>
  </si>
  <si>
    <t>LO098</t>
    <phoneticPr fontId="1" type="noConversion"/>
  </si>
  <si>
    <t>헬싱키</t>
    <phoneticPr fontId="1" type="noConversion"/>
  </si>
  <si>
    <t>핀에어</t>
    <phoneticPr fontId="1" type="noConversion"/>
  </si>
  <si>
    <t>AY042</t>
    <phoneticPr fontId="1" type="noConversion"/>
  </si>
  <si>
    <t>리스본</t>
    <phoneticPr fontId="1" type="noConversion"/>
  </si>
  <si>
    <t>이스탄불</t>
    <phoneticPr fontId="1" type="noConversion"/>
  </si>
  <si>
    <t>KE955</t>
    <phoneticPr fontId="1" type="noConversion"/>
  </si>
  <si>
    <t>OZ551</t>
    <phoneticPr fontId="1" type="noConversion"/>
  </si>
  <si>
    <t>터키항공(TK/THY)</t>
    <phoneticPr fontId="1" type="noConversion"/>
  </si>
  <si>
    <t>TK091</t>
    <phoneticPr fontId="1" type="noConversion"/>
  </si>
  <si>
    <t>TK089</t>
    <phoneticPr fontId="1" type="noConversion"/>
  </si>
  <si>
    <t>두바이</t>
    <phoneticPr fontId="1" type="noConversion"/>
  </si>
  <si>
    <t>KE951</t>
    <phoneticPr fontId="1" type="noConversion"/>
  </si>
  <si>
    <t>에미레이트항공</t>
    <phoneticPr fontId="1" type="noConversion"/>
  </si>
  <si>
    <t>EK323</t>
    <phoneticPr fontId="1" type="noConversion"/>
  </si>
  <si>
    <t>텔아비브</t>
    <phoneticPr fontId="1" type="noConversion"/>
  </si>
  <si>
    <t>KE957</t>
    <phoneticPr fontId="1" type="noConversion"/>
  </si>
  <si>
    <t>도하</t>
    <phoneticPr fontId="1" type="noConversion"/>
  </si>
  <si>
    <t>카타르항공</t>
    <phoneticPr fontId="1" type="noConversion"/>
  </si>
  <si>
    <t>QR859</t>
    <phoneticPr fontId="1" type="noConversion"/>
  </si>
  <si>
    <t>아부다비</t>
    <phoneticPr fontId="1" type="noConversion"/>
  </si>
  <si>
    <t>에티하드항공</t>
    <phoneticPr fontId="1" type="noConversion"/>
  </si>
  <si>
    <t>EY873</t>
    <phoneticPr fontId="1" type="noConversion"/>
  </si>
  <si>
    <t>카이로</t>
    <phoneticPr fontId="1" type="noConversion"/>
  </si>
  <si>
    <t>알마티(카자흐스탄)</t>
    <phoneticPr fontId="1" type="noConversion"/>
  </si>
  <si>
    <t>블라디보스토크</t>
    <phoneticPr fontId="1" type="noConversion"/>
  </si>
  <si>
    <t>KE981</t>
    <phoneticPr fontId="1" type="noConversion"/>
  </si>
  <si>
    <t>7C5102</t>
    <phoneticPr fontId="1" type="noConversion"/>
  </si>
  <si>
    <t>오로라항공(HZ/SHU)</t>
    <phoneticPr fontId="1" type="noConversion"/>
  </si>
  <si>
    <t>HZ5437</t>
    <phoneticPr fontId="1" type="noConversion"/>
  </si>
  <si>
    <t>S7항공</t>
    <phoneticPr fontId="1" type="noConversion"/>
  </si>
  <si>
    <t>S76272</t>
    <phoneticPr fontId="1" type="noConversion"/>
  </si>
  <si>
    <t>셰레메티예보(모스크바)</t>
    <phoneticPr fontId="1" type="noConversion"/>
  </si>
  <si>
    <t>KE923</t>
    <phoneticPr fontId="1" type="noConversion"/>
  </si>
  <si>
    <t>아에로플로트항공</t>
    <phoneticPr fontId="1" type="noConversion"/>
  </si>
  <si>
    <t>SU253</t>
    <phoneticPr fontId="1" type="noConversion"/>
  </si>
  <si>
    <t>이르쿠츠크</t>
    <phoneticPr fontId="1" type="noConversion"/>
  </si>
  <si>
    <t>야쿠티아항공</t>
    <phoneticPr fontId="1" type="noConversion"/>
  </si>
  <si>
    <t>S76302</t>
    <phoneticPr fontId="1" type="noConversion"/>
  </si>
  <si>
    <t>노보시빌스크</t>
    <phoneticPr fontId="1" type="noConversion"/>
  </si>
  <si>
    <t>S75792</t>
    <phoneticPr fontId="1" type="noConversion"/>
  </si>
  <si>
    <t>사할린</t>
    <phoneticPr fontId="1" type="noConversion"/>
  </si>
  <si>
    <t>오로라항공</t>
    <phoneticPr fontId="1" type="noConversion"/>
  </si>
  <si>
    <t>HZ5497</t>
    <phoneticPr fontId="1" type="noConversion"/>
  </si>
  <si>
    <t>야쿠츠크</t>
    <phoneticPr fontId="1" type="noConversion"/>
  </si>
  <si>
    <t>R3506</t>
    <phoneticPr fontId="1" type="noConversion"/>
  </si>
  <si>
    <t>하바로프스크</t>
    <phoneticPr fontId="1" type="noConversion"/>
  </si>
  <si>
    <t>HZ5451</t>
    <phoneticPr fontId="1" type="noConversion"/>
  </si>
  <si>
    <t>타슈겐트</t>
    <phoneticPr fontId="1" type="noConversion"/>
  </si>
  <si>
    <t>KE941</t>
    <phoneticPr fontId="1" type="noConversion"/>
  </si>
  <si>
    <t>OZ573</t>
    <phoneticPr fontId="1" type="noConversion"/>
  </si>
  <si>
    <t>우즈베키스탄항공</t>
    <phoneticPr fontId="1" type="noConversion"/>
  </si>
  <si>
    <t>HY512</t>
    <phoneticPr fontId="1" type="noConversion"/>
  </si>
  <si>
    <t>아스타나</t>
    <phoneticPr fontId="1" type="noConversion"/>
  </si>
  <si>
    <t>에어아스타나</t>
    <phoneticPr fontId="1" type="noConversion"/>
  </si>
  <si>
    <t>KC210</t>
    <phoneticPr fontId="1" type="noConversion"/>
  </si>
  <si>
    <t>알마티</t>
    <phoneticPr fontId="1" type="noConversion"/>
  </si>
  <si>
    <t>KC960</t>
    <phoneticPr fontId="1" type="noConversion"/>
  </si>
  <si>
    <t>아디스아바바</t>
    <phoneticPr fontId="1" type="noConversion"/>
  </si>
  <si>
    <t>에티오피아항공</t>
    <phoneticPr fontId="1" type="noConversion"/>
  </si>
  <si>
    <t>ET673</t>
    <phoneticPr fontId="1" type="noConversion"/>
  </si>
  <si>
    <t xml:space="preserve">나라 </t>
    <phoneticPr fontId="1" type="noConversion"/>
  </si>
  <si>
    <t>필리핀</t>
    <phoneticPr fontId="1" type="noConversion"/>
  </si>
  <si>
    <t>마닐라</t>
    <phoneticPr fontId="1" type="noConversion"/>
  </si>
  <si>
    <t>제주항공 (7C/JJA)</t>
    <phoneticPr fontId="1" type="noConversion"/>
  </si>
  <si>
    <t>클라크필드</t>
    <phoneticPr fontId="1" type="noConversion"/>
  </si>
  <si>
    <t>세부</t>
    <phoneticPr fontId="1" type="noConversion"/>
  </si>
  <si>
    <t xml:space="preserve">칼리보 </t>
    <phoneticPr fontId="1" type="noConversion"/>
  </si>
  <si>
    <t>푸에르토 프린세사 (팔라완)</t>
    <phoneticPr fontId="1" type="noConversion"/>
  </si>
  <si>
    <t>베트남</t>
    <phoneticPr fontId="1" type="noConversion"/>
  </si>
  <si>
    <t>나트랑</t>
    <phoneticPr fontId="1" type="noConversion"/>
  </si>
  <si>
    <t xml:space="preserve">하노이 </t>
    <phoneticPr fontId="1" type="noConversion"/>
  </si>
  <si>
    <t>푸꾸옥</t>
    <phoneticPr fontId="1" type="noConversion"/>
  </si>
  <si>
    <t>다낭</t>
    <phoneticPr fontId="1" type="noConversion"/>
  </si>
  <si>
    <t>호찌민</t>
    <phoneticPr fontId="1" type="noConversion"/>
  </si>
  <si>
    <t>달랏</t>
    <phoneticPr fontId="1" type="noConversion"/>
  </si>
  <si>
    <t>하이퐁(카트비)</t>
    <phoneticPr fontId="1" type="noConversion"/>
  </si>
  <si>
    <t xml:space="preserve">라오스 </t>
    <phoneticPr fontId="1" type="noConversion"/>
  </si>
  <si>
    <t>비엔티안</t>
    <phoneticPr fontId="1" type="noConversion"/>
  </si>
  <si>
    <t xml:space="preserve">미얀마 </t>
    <phoneticPr fontId="1" type="noConversion"/>
  </si>
  <si>
    <t>양곤</t>
    <phoneticPr fontId="1" type="noConversion"/>
  </si>
  <si>
    <t>캄보디아</t>
    <phoneticPr fontId="1" type="noConversion"/>
  </si>
  <si>
    <t>시엠립</t>
    <phoneticPr fontId="1" type="noConversion"/>
  </si>
  <si>
    <t>프놈펜</t>
    <phoneticPr fontId="1" type="noConversion"/>
  </si>
  <si>
    <t>OZ739</t>
    <phoneticPr fontId="1" type="noConversion"/>
  </si>
  <si>
    <t>인도</t>
    <phoneticPr fontId="1" type="noConversion"/>
  </si>
  <si>
    <t>뭄바이</t>
    <phoneticPr fontId="1" type="noConversion"/>
  </si>
  <si>
    <t>KE655</t>
    <phoneticPr fontId="1" type="noConversion"/>
  </si>
  <si>
    <t xml:space="preserve">델리 </t>
    <phoneticPr fontId="1" type="noConversion"/>
  </si>
  <si>
    <t>KE481</t>
    <phoneticPr fontId="1" type="noConversion"/>
  </si>
  <si>
    <t>에어인디아 (AI/AIC)</t>
    <phoneticPr fontId="1" type="noConversion"/>
  </si>
  <si>
    <t>AL313</t>
    <phoneticPr fontId="1" type="noConversion"/>
  </si>
  <si>
    <t>마카오</t>
    <phoneticPr fontId="1" type="noConversion"/>
  </si>
  <si>
    <t>7C2001</t>
    <phoneticPr fontId="1" type="noConversion"/>
  </si>
  <si>
    <t>7C2003</t>
    <phoneticPr fontId="1" type="noConversion"/>
  </si>
  <si>
    <t>LJ125</t>
    <phoneticPr fontId="1" type="noConversion"/>
  </si>
  <si>
    <t>LJ121</t>
    <phoneticPr fontId="1" type="noConversion"/>
  </si>
  <si>
    <t xml:space="preserve"> TW107</t>
    <phoneticPr fontId="1" type="noConversion"/>
  </si>
  <si>
    <t>NX821</t>
    <phoneticPr fontId="1" type="noConversion"/>
  </si>
  <si>
    <t>NX825</t>
    <phoneticPr fontId="1" type="noConversion"/>
  </si>
  <si>
    <t>태국</t>
  </si>
  <si>
    <t>방콕(신공항)</t>
  </si>
  <si>
    <t>KE657</t>
    <phoneticPr fontId="1" type="noConversion"/>
  </si>
  <si>
    <t>KE651</t>
    <phoneticPr fontId="1" type="noConversion"/>
  </si>
  <si>
    <t>KE659</t>
    <phoneticPr fontId="1" type="noConversion"/>
  </si>
  <si>
    <t>KE653</t>
    <phoneticPr fontId="1" type="noConversion"/>
  </si>
  <si>
    <t>OZ741</t>
    <phoneticPr fontId="1" type="noConversion"/>
  </si>
  <si>
    <t>OZ743</t>
    <phoneticPr fontId="1" type="noConversion"/>
  </si>
  <si>
    <t xml:space="preserve"> 7C2201</t>
    <phoneticPr fontId="1" type="noConversion"/>
  </si>
  <si>
    <t>LJ001</t>
    <phoneticPr fontId="1" type="noConversion"/>
  </si>
  <si>
    <t>TW101</t>
    <phoneticPr fontId="1" type="noConversion"/>
  </si>
  <si>
    <t>ZE511</t>
    <phoneticPr fontId="1" type="noConversion"/>
  </si>
  <si>
    <t>타이항공(TG/THA)</t>
    <phoneticPr fontId="1" type="noConversion"/>
  </si>
  <si>
    <t>TG659</t>
    <phoneticPr fontId="1" type="noConversion"/>
  </si>
  <si>
    <t>TG657</t>
    <phoneticPr fontId="1" type="noConversion"/>
  </si>
  <si>
    <t>TG689</t>
    <phoneticPr fontId="1" type="noConversion"/>
  </si>
  <si>
    <t>TG635</t>
    <phoneticPr fontId="1" type="noConversion"/>
  </si>
  <si>
    <t>TG655</t>
    <phoneticPr fontId="1" type="noConversion"/>
  </si>
  <si>
    <t>푸껫</t>
  </si>
  <si>
    <t>OZ747</t>
    <phoneticPr fontId="1" type="noConversion"/>
  </si>
  <si>
    <t>KE637</t>
    <phoneticPr fontId="1" type="noConversion"/>
  </si>
  <si>
    <t>치앙마이</t>
  </si>
  <si>
    <t>7C4205</t>
    <phoneticPr fontId="1" type="noConversion"/>
  </si>
  <si>
    <t>KE667</t>
    <phoneticPr fontId="1" type="noConversion"/>
  </si>
  <si>
    <t>TW113</t>
    <phoneticPr fontId="1" type="noConversion"/>
  </si>
  <si>
    <t>대만</t>
  </si>
  <si>
    <t xml:space="preserve">타이페이 </t>
  </si>
  <si>
    <t>KE691</t>
    <phoneticPr fontId="1" type="noConversion"/>
  </si>
  <si>
    <t xml:space="preserve">타이중 </t>
  </si>
  <si>
    <t>가오슝</t>
  </si>
  <si>
    <t>홍콩</t>
  </si>
  <si>
    <t xml:space="preserve">싱가포르 </t>
  </si>
  <si>
    <t xml:space="preserve">몰디브 </t>
  </si>
  <si>
    <t xml:space="preserve">말레 </t>
  </si>
  <si>
    <t xml:space="preserve">인도네시아 </t>
  </si>
  <si>
    <t>덴파사르</t>
  </si>
  <si>
    <t>자카르타</t>
  </si>
  <si>
    <t xml:space="preserve">말레이시아 </t>
  </si>
  <si>
    <t xml:space="preserve">쿠알라룸푸르 </t>
  </si>
  <si>
    <t xml:space="preserve">코타키나발루 </t>
  </si>
  <si>
    <t>조호르바루</t>
  </si>
  <si>
    <t>네팔</t>
  </si>
  <si>
    <t>카트만두</t>
  </si>
  <si>
    <t>브루나이</t>
  </si>
  <si>
    <t>반다르세리베가완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</si>
</sst>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 "/>
    <numFmt numFmtId="177" formatCode="0.0%"/>
    <numFmt numFmtId="178" formatCode="0_);[Red]\(0\)"/>
    <numFmt numFmtId="179" formatCode="0_ 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177" fontId="2" fillId="4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9" fontId="3" fillId="2" borderId="8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177" fontId="2" fillId="4" borderId="9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77" fontId="2" fillId="4" borderId="2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77" fontId="2" fillId="4" borderId="17" xfId="0" applyNumberFormat="1" applyFont="1" applyFill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77" fontId="2" fillId="4" borderId="1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7" fontId="2" fillId="4" borderId="15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7" fontId="2" fillId="2" borderId="12" xfId="0" applyNumberFormat="1" applyFont="1" applyFill="1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41" fontId="0" fillId="6" borderId="2" xfId="1" applyFont="1" applyFill="1" applyBorder="1" applyAlignment="1">
      <alignment horizontal="center" vertical="center"/>
    </xf>
    <xf numFmtId="41" fontId="0" fillId="6" borderId="2" xfId="1" applyFont="1" applyFill="1" applyBorder="1" applyAlignment="1">
      <alignment horizontal="center" vertical="center"/>
    </xf>
    <xf numFmtId="41" fontId="0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78" fontId="0" fillId="6" borderId="2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76" fontId="8" fillId="8" borderId="2" xfId="0" applyNumberFormat="1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177" fontId="6" fillId="8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32" xfId="0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76" fontId="8" fillId="0" borderId="35" xfId="0" applyNumberFormat="1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176" fontId="8" fillId="0" borderId="36" xfId="0" applyNumberFormat="1" applyFont="1" applyFill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177" fontId="8" fillId="0" borderId="36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176" fontId="8" fillId="8" borderId="5" xfId="0" applyNumberFormat="1" applyFont="1" applyFill="1" applyBorder="1" applyAlignment="1">
      <alignment horizontal="center" vertical="center"/>
    </xf>
    <xf numFmtId="3" fontId="8" fillId="8" borderId="5" xfId="0" applyNumberFormat="1" applyFont="1" applyFill="1" applyBorder="1" applyAlignment="1">
      <alignment horizontal="center" vertical="center"/>
    </xf>
    <xf numFmtId="177" fontId="6" fillId="8" borderId="5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9" fontId="2" fillId="0" borderId="33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1" fontId="6" fillId="2" borderId="2" xfId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1" fontId="0" fillId="4" borderId="2" xfId="1" applyFont="1" applyFill="1" applyBorder="1" applyAlignment="1">
      <alignment horizontal="center" vertical="center"/>
    </xf>
    <xf numFmtId="177" fontId="0" fillId="4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2" xfId="2" applyNumberFormat="1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workbookViewId="0">
      <selection activeCell="D1" sqref="D1:E1048576"/>
    </sheetView>
  </sheetViews>
  <sheetFormatPr defaultRowHeight="16.5"/>
  <cols>
    <col min="1" max="1" width="12.625" customWidth="1"/>
    <col min="2" max="2" width="20.125" bestFit="1" customWidth="1"/>
    <col min="3" max="3" width="12.625" customWidth="1"/>
    <col min="4" max="5" width="12.625" hidden="1" customWidth="1"/>
    <col min="6" max="9" width="12.625" customWidth="1"/>
  </cols>
  <sheetData>
    <row r="1" spans="1:9" ht="20.100000000000001" customHeight="1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9" t="s">
        <v>5</v>
      </c>
      <c r="G1" s="19" t="s">
        <v>5</v>
      </c>
      <c r="H1" s="19" t="s">
        <v>6</v>
      </c>
      <c r="I1" s="20" t="s">
        <v>7</v>
      </c>
    </row>
    <row r="2" spans="1:9" ht="20.100000000000001" customHeight="1">
      <c r="A2" s="49" t="s">
        <v>8</v>
      </c>
      <c r="B2" s="59" t="s">
        <v>9</v>
      </c>
      <c r="C2" s="1" t="s">
        <v>10</v>
      </c>
      <c r="D2" s="1">
        <v>35</v>
      </c>
      <c r="E2" s="1">
        <v>392.5</v>
      </c>
      <c r="F2" s="2">
        <f t="shared" ref="F2:F21" si="0">D2*E2</f>
        <v>13737.5</v>
      </c>
      <c r="G2" s="60">
        <f>SUM(F2:F4)</f>
        <v>30694</v>
      </c>
      <c r="H2" s="60">
        <v>19425</v>
      </c>
      <c r="I2" s="61">
        <f>H2/G2</f>
        <v>0.6328598423144588</v>
      </c>
    </row>
    <row r="3" spans="1:9" ht="20.100000000000001" customHeight="1">
      <c r="A3" s="58"/>
      <c r="B3" s="59"/>
      <c r="C3" s="1" t="s">
        <v>11</v>
      </c>
      <c r="D3" s="1">
        <v>35</v>
      </c>
      <c r="E3" s="1">
        <v>305.5</v>
      </c>
      <c r="F3" s="2">
        <f t="shared" si="0"/>
        <v>10692.5</v>
      </c>
      <c r="G3" s="60"/>
      <c r="H3" s="60"/>
      <c r="I3" s="61"/>
    </row>
    <row r="4" spans="1:9" ht="20.100000000000001" customHeight="1">
      <c r="A4" s="58"/>
      <c r="B4" s="59"/>
      <c r="C4" s="1" t="s">
        <v>12</v>
      </c>
      <c r="D4" s="1">
        <v>36</v>
      </c>
      <c r="E4" s="1">
        <v>174</v>
      </c>
      <c r="F4" s="2">
        <f t="shared" si="0"/>
        <v>6264</v>
      </c>
      <c r="G4" s="60"/>
      <c r="H4" s="60"/>
      <c r="I4" s="61"/>
    </row>
    <row r="5" spans="1:9" ht="20.100000000000001" customHeight="1">
      <c r="A5" s="58"/>
      <c r="B5" s="59" t="s">
        <v>13</v>
      </c>
      <c r="C5" s="1" t="s">
        <v>14</v>
      </c>
      <c r="D5" s="1">
        <v>31</v>
      </c>
      <c r="E5" s="1">
        <v>195</v>
      </c>
      <c r="F5" s="2">
        <f t="shared" si="0"/>
        <v>6045</v>
      </c>
      <c r="G5" s="60">
        <f>SUM(F5:F6)</f>
        <v>11895</v>
      </c>
      <c r="H5" s="60">
        <v>10805</v>
      </c>
      <c r="I5" s="61">
        <f>H5/G5</f>
        <v>0.90836485918453136</v>
      </c>
    </row>
    <row r="6" spans="1:9" ht="20.100000000000001" customHeight="1">
      <c r="A6" s="58"/>
      <c r="B6" s="59"/>
      <c r="C6" s="1" t="s">
        <v>15</v>
      </c>
      <c r="D6" s="1">
        <v>30</v>
      </c>
      <c r="E6" s="1">
        <v>195</v>
      </c>
      <c r="F6" s="2">
        <f t="shared" si="0"/>
        <v>5850</v>
      </c>
      <c r="G6" s="60"/>
      <c r="H6" s="60"/>
      <c r="I6" s="61"/>
    </row>
    <row r="7" spans="1:9" ht="20.100000000000001" customHeight="1">
      <c r="A7" s="58"/>
      <c r="B7" s="59" t="s">
        <v>16</v>
      </c>
      <c r="C7" s="1" t="s">
        <v>17</v>
      </c>
      <c r="D7" s="1">
        <v>31</v>
      </c>
      <c r="E7" s="1">
        <v>189</v>
      </c>
      <c r="F7" s="2">
        <f t="shared" si="0"/>
        <v>5859</v>
      </c>
      <c r="G7" s="60">
        <f>SUM(F7:F8)</f>
        <v>11718</v>
      </c>
      <c r="H7" s="60">
        <v>10188</v>
      </c>
      <c r="I7" s="61">
        <f>H7/G7</f>
        <v>0.86943164362519199</v>
      </c>
    </row>
    <row r="8" spans="1:9" ht="20.100000000000001" customHeight="1">
      <c r="A8" s="58"/>
      <c r="B8" s="59"/>
      <c r="C8" s="1" t="s">
        <v>18</v>
      </c>
      <c r="D8" s="1">
        <v>31</v>
      </c>
      <c r="E8" s="1">
        <v>189</v>
      </c>
      <c r="F8" s="2">
        <f t="shared" si="0"/>
        <v>5859</v>
      </c>
      <c r="G8" s="60"/>
      <c r="H8" s="60"/>
      <c r="I8" s="61"/>
    </row>
    <row r="9" spans="1:9" ht="20.100000000000001" customHeight="1">
      <c r="A9" s="58"/>
      <c r="B9" s="59" t="s">
        <v>19</v>
      </c>
      <c r="C9" s="3" t="s">
        <v>20</v>
      </c>
      <c r="D9" s="3">
        <v>110</v>
      </c>
      <c r="E9" s="3">
        <v>189</v>
      </c>
      <c r="F9" s="2">
        <f t="shared" si="0"/>
        <v>20790</v>
      </c>
      <c r="G9" s="60">
        <f>SUM(F9:F12)</f>
        <v>20790</v>
      </c>
      <c r="H9" s="60">
        <v>15740</v>
      </c>
      <c r="I9" s="61">
        <f>H9/G9</f>
        <v>0.75709475709475704</v>
      </c>
    </row>
    <row r="10" spans="1:9" ht="20.100000000000001" customHeight="1">
      <c r="A10" s="58"/>
      <c r="B10" s="59"/>
      <c r="C10" s="3" t="s">
        <v>21</v>
      </c>
      <c r="D10" s="3">
        <v>0</v>
      </c>
      <c r="E10" s="3">
        <v>189</v>
      </c>
      <c r="F10" s="2">
        <f t="shared" si="0"/>
        <v>0</v>
      </c>
      <c r="G10" s="60"/>
      <c r="H10" s="60"/>
      <c r="I10" s="61"/>
    </row>
    <row r="11" spans="1:9" ht="20.100000000000001" customHeight="1">
      <c r="A11" s="58"/>
      <c r="B11" s="59"/>
      <c r="C11" s="3" t="s">
        <v>22</v>
      </c>
      <c r="D11" s="3">
        <v>0</v>
      </c>
      <c r="E11" s="3">
        <v>189</v>
      </c>
      <c r="F11" s="2">
        <f t="shared" si="0"/>
        <v>0</v>
      </c>
      <c r="G11" s="60"/>
      <c r="H11" s="60"/>
      <c r="I11" s="61"/>
    </row>
    <row r="12" spans="1:9" ht="20.100000000000001" customHeight="1">
      <c r="A12" s="58"/>
      <c r="B12" s="59"/>
      <c r="C12" s="3" t="s">
        <v>23</v>
      </c>
      <c r="D12" s="3">
        <v>0</v>
      </c>
      <c r="E12" s="3">
        <v>189</v>
      </c>
      <c r="F12" s="2">
        <f t="shared" si="0"/>
        <v>0</v>
      </c>
      <c r="G12" s="60"/>
      <c r="H12" s="60"/>
      <c r="I12" s="61"/>
    </row>
    <row r="13" spans="1:9" ht="20.100000000000001" customHeight="1">
      <c r="A13" s="58"/>
      <c r="B13" s="59" t="s">
        <v>24</v>
      </c>
      <c r="C13" s="1" t="s">
        <v>25</v>
      </c>
      <c r="D13" s="1">
        <v>31</v>
      </c>
      <c r="E13" s="1">
        <v>189</v>
      </c>
      <c r="F13" s="2">
        <f t="shared" si="0"/>
        <v>5859</v>
      </c>
      <c r="G13" s="60">
        <f>SUM(F13:F14)</f>
        <v>11718</v>
      </c>
      <c r="H13" s="60">
        <v>9526</v>
      </c>
      <c r="I13" s="61">
        <f>H13/G13</f>
        <v>0.81293736132445815</v>
      </c>
    </row>
    <row r="14" spans="1:9" ht="20.100000000000001" customHeight="1">
      <c r="A14" s="58"/>
      <c r="B14" s="59"/>
      <c r="C14" s="1" t="s">
        <v>26</v>
      </c>
      <c r="D14" s="1">
        <v>31</v>
      </c>
      <c r="E14" s="1">
        <v>189</v>
      </c>
      <c r="F14" s="2">
        <f t="shared" si="0"/>
        <v>5859</v>
      </c>
      <c r="G14" s="60"/>
      <c r="H14" s="60"/>
      <c r="I14" s="61"/>
    </row>
    <row r="15" spans="1:9" ht="20.100000000000001" customHeight="1">
      <c r="A15" s="58"/>
      <c r="B15" s="59" t="s">
        <v>27</v>
      </c>
      <c r="C15" s="1" t="s">
        <v>28</v>
      </c>
      <c r="D15" s="1">
        <v>31</v>
      </c>
      <c r="E15" s="1">
        <v>248</v>
      </c>
      <c r="F15" s="2">
        <f t="shared" si="0"/>
        <v>7688</v>
      </c>
      <c r="G15" s="60">
        <f>SUM(F15:F17)</f>
        <v>24340</v>
      </c>
      <c r="H15" s="60">
        <v>12775</v>
      </c>
      <c r="I15" s="61">
        <f>H15/G15</f>
        <v>0.52485620377978637</v>
      </c>
    </row>
    <row r="16" spans="1:9" ht="20.100000000000001" customHeight="1">
      <c r="A16" s="58"/>
      <c r="B16" s="59"/>
      <c r="C16" s="1" t="s">
        <v>29</v>
      </c>
      <c r="D16" s="1">
        <v>31</v>
      </c>
      <c r="E16" s="1">
        <v>272</v>
      </c>
      <c r="F16" s="2">
        <f t="shared" si="0"/>
        <v>8432</v>
      </c>
      <c r="G16" s="60"/>
      <c r="H16" s="60"/>
      <c r="I16" s="61"/>
    </row>
    <row r="17" spans="1:9" ht="20.100000000000001" customHeight="1">
      <c r="A17" s="58"/>
      <c r="B17" s="59"/>
      <c r="C17" s="1" t="s">
        <v>30</v>
      </c>
      <c r="D17" s="1">
        <v>30</v>
      </c>
      <c r="E17" s="1">
        <v>274</v>
      </c>
      <c r="F17" s="2">
        <f t="shared" si="0"/>
        <v>8220</v>
      </c>
      <c r="G17" s="60"/>
      <c r="H17" s="60"/>
      <c r="I17" s="61"/>
    </row>
    <row r="18" spans="1:9" ht="20.100000000000001" customHeight="1">
      <c r="A18" s="58"/>
      <c r="B18" s="59" t="s">
        <v>31</v>
      </c>
      <c r="C18" s="1" t="s">
        <v>32</v>
      </c>
      <c r="D18" s="1">
        <v>21</v>
      </c>
      <c r="E18" s="1">
        <v>189</v>
      </c>
      <c r="F18" s="2">
        <f t="shared" si="0"/>
        <v>3969</v>
      </c>
      <c r="G18" s="60">
        <f>SUM(F18:F20)</f>
        <v>11907</v>
      </c>
      <c r="H18" s="60">
        <v>10279</v>
      </c>
      <c r="I18" s="61">
        <f>H18/G18</f>
        <v>0.86327370454354579</v>
      </c>
    </row>
    <row r="19" spans="1:9" ht="20.100000000000001" customHeight="1">
      <c r="A19" s="58"/>
      <c r="B19" s="59"/>
      <c r="C19" s="1" t="s">
        <v>33</v>
      </c>
      <c r="D19" s="1">
        <v>21</v>
      </c>
      <c r="E19" s="1">
        <v>189</v>
      </c>
      <c r="F19" s="2">
        <f t="shared" si="0"/>
        <v>3969</v>
      </c>
      <c r="G19" s="60"/>
      <c r="H19" s="60"/>
      <c r="I19" s="61"/>
    </row>
    <row r="20" spans="1:9" ht="20.100000000000001" customHeight="1">
      <c r="A20" s="58"/>
      <c r="B20" s="59"/>
      <c r="C20" s="1" t="s">
        <v>34</v>
      </c>
      <c r="D20" s="1">
        <v>21</v>
      </c>
      <c r="E20" s="1">
        <v>189</v>
      </c>
      <c r="F20" s="2">
        <f t="shared" si="0"/>
        <v>3969</v>
      </c>
      <c r="G20" s="60"/>
      <c r="H20" s="60"/>
      <c r="I20" s="61"/>
    </row>
    <row r="21" spans="1:9" ht="20.100000000000001" customHeight="1">
      <c r="A21" s="58"/>
      <c r="B21" s="1" t="s">
        <v>35</v>
      </c>
      <c r="C21" s="1" t="s">
        <v>36</v>
      </c>
      <c r="D21" s="1">
        <v>23</v>
      </c>
      <c r="E21" s="1">
        <v>270</v>
      </c>
      <c r="F21" s="2">
        <f t="shared" si="0"/>
        <v>6210</v>
      </c>
      <c r="G21" s="4">
        <f>F21</f>
        <v>6210</v>
      </c>
      <c r="H21" s="4">
        <v>1206</v>
      </c>
      <c r="I21" s="5">
        <f t="shared" ref="I21:I26" si="1">H21/G21</f>
        <v>0.19420289855072465</v>
      </c>
    </row>
    <row r="22" spans="1:9" ht="20.100000000000001" customHeight="1">
      <c r="A22" s="50"/>
      <c r="B22" s="6"/>
      <c r="C22" s="6"/>
      <c r="D22" s="6"/>
      <c r="E22" s="6"/>
      <c r="F22" s="7"/>
      <c r="G22" s="7">
        <f>SUM(G2:G21)</f>
        <v>129272</v>
      </c>
      <c r="H22" s="7">
        <f>SUM(H2:H21)</f>
        <v>89944</v>
      </c>
      <c r="I22" s="8">
        <f t="shared" si="1"/>
        <v>0.6957732532953772</v>
      </c>
    </row>
    <row r="23" spans="1:9" ht="20.100000000000001" customHeight="1">
      <c r="A23" s="49" t="s">
        <v>37</v>
      </c>
      <c r="B23" s="1" t="s">
        <v>38</v>
      </c>
      <c r="C23" s="3" t="s">
        <v>39</v>
      </c>
      <c r="D23" s="3">
        <v>31</v>
      </c>
      <c r="E23" s="3">
        <v>174</v>
      </c>
      <c r="F23" s="2">
        <f t="shared" ref="F23:F24" si="2">D23*E23</f>
        <v>5394</v>
      </c>
      <c r="G23" s="4">
        <f>F23</f>
        <v>5394</v>
      </c>
      <c r="H23" s="4">
        <v>4270</v>
      </c>
      <c r="I23" s="5">
        <f t="shared" si="1"/>
        <v>0.79162031887282169</v>
      </c>
    </row>
    <row r="24" spans="1:9" ht="20.100000000000001" customHeight="1">
      <c r="A24" s="58"/>
      <c r="B24" s="1" t="s">
        <v>27</v>
      </c>
      <c r="C24" s="3" t="s">
        <v>40</v>
      </c>
      <c r="D24" s="3">
        <v>31</v>
      </c>
      <c r="E24" s="3">
        <v>188</v>
      </c>
      <c r="F24" s="2">
        <f t="shared" si="2"/>
        <v>5828</v>
      </c>
      <c r="G24" s="4">
        <f>F24</f>
        <v>5828</v>
      </c>
      <c r="H24" s="4">
        <v>4035</v>
      </c>
      <c r="I24" s="5">
        <f t="shared" si="1"/>
        <v>0.69234728894989706</v>
      </c>
    </row>
    <row r="25" spans="1:9" ht="20.100000000000001" customHeight="1">
      <c r="A25" s="50"/>
      <c r="B25" s="6"/>
      <c r="C25" s="6"/>
      <c r="D25" s="6"/>
      <c r="E25" s="6"/>
      <c r="F25" s="7"/>
      <c r="G25" s="7">
        <f>SUM(G23:G24)</f>
        <v>11222</v>
      </c>
      <c r="H25" s="7">
        <f>SUM(H23:H24)</f>
        <v>8305</v>
      </c>
      <c r="I25" s="8">
        <f t="shared" si="1"/>
        <v>0.74006415968633044</v>
      </c>
    </row>
    <row r="26" spans="1:9" ht="20.100000000000001" customHeight="1">
      <c r="A26" s="65" t="s">
        <v>41</v>
      </c>
      <c r="B26" s="59" t="s">
        <v>42</v>
      </c>
      <c r="C26" s="1" t="s">
        <v>43</v>
      </c>
      <c r="D26" s="1">
        <v>33</v>
      </c>
      <c r="E26" s="1">
        <v>311</v>
      </c>
      <c r="F26" s="2">
        <f t="shared" ref="F26:F48" si="3">D26*E26</f>
        <v>10263</v>
      </c>
      <c r="G26" s="60">
        <f>SUM(F26:F28)</f>
        <v>22095</v>
      </c>
      <c r="H26" s="60">
        <v>13817</v>
      </c>
      <c r="I26" s="61">
        <f t="shared" si="1"/>
        <v>0.62534510070151617</v>
      </c>
    </row>
    <row r="27" spans="1:9" ht="20.100000000000001" customHeight="1">
      <c r="A27" s="65"/>
      <c r="B27" s="59"/>
      <c r="C27" s="3" t="s">
        <v>44</v>
      </c>
      <c r="D27" s="1">
        <v>34</v>
      </c>
      <c r="E27" s="1">
        <v>174</v>
      </c>
      <c r="F27" s="2">
        <f t="shared" si="3"/>
        <v>5916</v>
      </c>
      <c r="G27" s="60"/>
      <c r="H27" s="60"/>
      <c r="I27" s="61"/>
    </row>
    <row r="28" spans="1:9" ht="20.100000000000001" customHeight="1">
      <c r="A28" s="65"/>
      <c r="B28" s="59"/>
      <c r="C28" s="1" t="s">
        <v>45</v>
      </c>
      <c r="D28" s="1">
        <v>34</v>
      </c>
      <c r="E28" s="1">
        <v>174</v>
      </c>
      <c r="F28" s="2">
        <f t="shared" si="3"/>
        <v>5916</v>
      </c>
      <c r="G28" s="60"/>
      <c r="H28" s="60"/>
      <c r="I28" s="61"/>
    </row>
    <row r="29" spans="1:9" ht="20.100000000000001" customHeight="1">
      <c r="A29" s="65"/>
      <c r="B29" s="59" t="s">
        <v>46</v>
      </c>
      <c r="C29" s="1" t="s">
        <v>47</v>
      </c>
      <c r="D29" s="1">
        <v>30</v>
      </c>
      <c r="E29" s="1">
        <v>195</v>
      </c>
      <c r="F29" s="2">
        <f t="shared" si="3"/>
        <v>5850</v>
      </c>
      <c r="G29" s="60">
        <f>SUM(F29:F30)</f>
        <v>11895</v>
      </c>
      <c r="H29" s="60">
        <v>9538</v>
      </c>
      <c r="I29" s="61">
        <f>H29/G29</f>
        <v>0.80184951660361492</v>
      </c>
    </row>
    <row r="30" spans="1:9" ht="20.100000000000001" customHeight="1">
      <c r="A30" s="65"/>
      <c r="B30" s="59"/>
      <c r="C30" s="1" t="s">
        <v>48</v>
      </c>
      <c r="D30" s="1">
        <v>31</v>
      </c>
      <c r="E30" s="1">
        <v>195</v>
      </c>
      <c r="F30" s="2">
        <f t="shared" si="3"/>
        <v>6045</v>
      </c>
      <c r="G30" s="60"/>
      <c r="H30" s="60"/>
      <c r="I30" s="61"/>
    </row>
    <row r="31" spans="1:9" ht="20.100000000000001" customHeight="1">
      <c r="A31" s="65"/>
      <c r="B31" s="59" t="s">
        <v>49</v>
      </c>
      <c r="C31" s="1" t="s">
        <v>50</v>
      </c>
      <c r="D31" s="1">
        <v>31</v>
      </c>
      <c r="E31" s="1">
        <v>189</v>
      </c>
      <c r="F31" s="2">
        <f t="shared" si="3"/>
        <v>5859</v>
      </c>
      <c r="G31" s="60">
        <f>SUM(F31:F32)</f>
        <v>11718</v>
      </c>
      <c r="H31" s="60">
        <v>9400</v>
      </c>
      <c r="I31" s="61">
        <f>H31/G31</f>
        <v>0.80218467315241504</v>
      </c>
    </row>
    <row r="32" spans="1:9" ht="20.100000000000001" customHeight="1">
      <c r="A32" s="65"/>
      <c r="B32" s="59"/>
      <c r="C32" s="1" t="s">
        <v>51</v>
      </c>
      <c r="D32" s="1">
        <v>31</v>
      </c>
      <c r="E32" s="1">
        <v>189</v>
      </c>
      <c r="F32" s="2">
        <f t="shared" si="3"/>
        <v>5859</v>
      </c>
      <c r="G32" s="60"/>
      <c r="H32" s="60"/>
      <c r="I32" s="61"/>
    </row>
    <row r="33" spans="1:9" ht="20.100000000000001" customHeight="1">
      <c r="A33" s="65"/>
      <c r="B33" s="59" t="s">
        <v>19</v>
      </c>
      <c r="C33" s="1" t="s">
        <v>52</v>
      </c>
      <c r="D33" s="1">
        <v>25</v>
      </c>
      <c r="E33" s="1">
        <v>189</v>
      </c>
      <c r="F33" s="2">
        <f t="shared" si="3"/>
        <v>4725</v>
      </c>
      <c r="G33" s="60">
        <f>SUM(F33:F35)</f>
        <v>14175</v>
      </c>
      <c r="H33" s="60">
        <v>10716</v>
      </c>
      <c r="I33" s="61">
        <f>H33/G33</f>
        <v>0.75597883597883597</v>
      </c>
    </row>
    <row r="34" spans="1:9" ht="20.100000000000001" customHeight="1">
      <c r="A34" s="65"/>
      <c r="B34" s="59"/>
      <c r="C34" s="1" t="s">
        <v>53</v>
      </c>
      <c r="D34" s="1">
        <v>25</v>
      </c>
      <c r="E34" s="1">
        <v>189</v>
      </c>
      <c r="F34" s="2">
        <f t="shared" si="3"/>
        <v>4725</v>
      </c>
      <c r="G34" s="60"/>
      <c r="H34" s="60"/>
      <c r="I34" s="61"/>
    </row>
    <row r="35" spans="1:9" ht="20.100000000000001" customHeight="1">
      <c r="A35" s="65"/>
      <c r="B35" s="59"/>
      <c r="C35" s="1" t="s">
        <v>54</v>
      </c>
      <c r="D35" s="1">
        <v>25</v>
      </c>
      <c r="E35" s="1">
        <v>189</v>
      </c>
      <c r="F35" s="2">
        <f t="shared" si="3"/>
        <v>4725</v>
      </c>
      <c r="G35" s="60"/>
      <c r="H35" s="60"/>
      <c r="I35" s="61"/>
    </row>
    <row r="36" spans="1:9" ht="20.100000000000001" customHeight="1">
      <c r="A36" s="65"/>
      <c r="B36" s="59" t="s">
        <v>55</v>
      </c>
      <c r="C36" s="1" t="s">
        <v>56</v>
      </c>
      <c r="D36" s="1">
        <v>31</v>
      </c>
      <c r="E36" s="1">
        <v>189</v>
      </c>
      <c r="F36" s="2">
        <f t="shared" si="3"/>
        <v>5859</v>
      </c>
      <c r="G36" s="60">
        <f>SUM(F36:F37)</f>
        <v>11718</v>
      </c>
      <c r="H36" s="60">
        <v>9661</v>
      </c>
      <c r="I36" s="61">
        <f>H36/G36</f>
        <v>0.82445809865164699</v>
      </c>
    </row>
    <row r="37" spans="1:9" ht="20.100000000000001" customHeight="1">
      <c r="A37" s="65"/>
      <c r="B37" s="59"/>
      <c r="C37" s="1" t="s">
        <v>57</v>
      </c>
      <c r="D37" s="1">
        <v>31</v>
      </c>
      <c r="E37" s="1">
        <v>189</v>
      </c>
      <c r="F37" s="2">
        <f t="shared" si="3"/>
        <v>5859</v>
      </c>
      <c r="G37" s="60"/>
      <c r="H37" s="60"/>
      <c r="I37" s="61"/>
    </row>
    <row r="38" spans="1:9" ht="20.100000000000001" customHeight="1">
      <c r="A38" s="65"/>
      <c r="B38" s="55" t="s">
        <v>27</v>
      </c>
      <c r="C38" s="1" t="s">
        <v>58</v>
      </c>
      <c r="D38" s="1">
        <v>36</v>
      </c>
      <c r="E38" s="1">
        <v>188</v>
      </c>
      <c r="F38" s="2">
        <f t="shared" si="3"/>
        <v>6768</v>
      </c>
      <c r="G38" s="60">
        <f>SUM(F38:F41)</f>
        <v>21810</v>
      </c>
      <c r="H38" s="51">
        <v>15224</v>
      </c>
      <c r="I38" s="53">
        <f>H38/G38</f>
        <v>0.69802842732691428</v>
      </c>
    </row>
    <row r="39" spans="1:9" ht="20.100000000000001" customHeight="1">
      <c r="A39" s="65"/>
      <c r="B39" s="62"/>
      <c r="C39" s="1" t="s">
        <v>59</v>
      </c>
      <c r="D39" s="1">
        <v>36</v>
      </c>
      <c r="E39" s="1">
        <v>138</v>
      </c>
      <c r="F39" s="2">
        <f t="shared" si="3"/>
        <v>4968</v>
      </c>
      <c r="G39" s="60"/>
      <c r="H39" s="63"/>
      <c r="I39" s="64"/>
    </row>
    <row r="40" spans="1:9" ht="20.100000000000001" customHeight="1">
      <c r="A40" s="65"/>
      <c r="B40" s="62"/>
      <c r="C40" s="1" t="s">
        <v>60</v>
      </c>
      <c r="D40" s="1">
        <v>36</v>
      </c>
      <c r="E40" s="1">
        <v>138</v>
      </c>
      <c r="F40" s="2">
        <f t="shared" si="3"/>
        <v>4968</v>
      </c>
      <c r="G40" s="60"/>
      <c r="H40" s="63"/>
      <c r="I40" s="64"/>
    </row>
    <row r="41" spans="1:9" ht="20.100000000000001" customHeight="1">
      <c r="A41" s="65"/>
      <c r="B41" s="56"/>
      <c r="C41" s="1" t="s">
        <v>61</v>
      </c>
      <c r="D41" s="1">
        <v>37</v>
      </c>
      <c r="E41" s="1">
        <v>138</v>
      </c>
      <c r="F41" s="2">
        <f t="shared" si="3"/>
        <v>5106</v>
      </c>
      <c r="G41" s="60"/>
      <c r="H41" s="52"/>
      <c r="I41" s="54"/>
    </row>
    <row r="42" spans="1:9" ht="20.100000000000001" customHeight="1">
      <c r="A42" s="65"/>
      <c r="B42" s="59" t="s">
        <v>31</v>
      </c>
      <c r="C42" s="1" t="s">
        <v>62</v>
      </c>
      <c r="D42" s="1">
        <v>20</v>
      </c>
      <c r="E42" s="1">
        <v>189</v>
      </c>
      <c r="F42" s="2">
        <f t="shared" si="3"/>
        <v>3780</v>
      </c>
      <c r="G42" s="60">
        <f>SUM(F42:F44)</f>
        <v>11718</v>
      </c>
      <c r="H42" s="60">
        <v>9028</v>
      </c>
      <c r="I42" s="61">
        <f>H42/G42</f>
        <v>0.7704386414063833</v>
      </c>
    </row>
    <row r="43" spans="1:9" ht="20.100000000000001" customHeight="1">
      <c r="A43" s="65"/>
      <c r="B43" s="59"/>
      <c r="C43" s="1" t="s">
        <v>63</v>
      </c>
      <c r="D43" s="1">
        <v>21</v>
      </c>
      <c r="E43" s="1">
        <v>189</v>
      </c>
      <c r="F43" s="2">
        <f t="shared" si="3"/>
        <v>3969</v>
      </c>
      <c r="G43" s="60"/>
      <c r="H43" s="60"/>
      <c r="I43" s="61"/>
    </row>
    <row r="44" spans="1:9" ht="20.100000000000001" customHeight="1">
      <c r="A44" s="65"/>
      <c r="B44" s="59"/>
      <c r="C44" s="1" t="s">
        <v>64</v>
      </c>
      <c r="D44" s="1">
        <v>21</v>
      </c>
      <c r="E44" s="1">
        <v>189</v>
      </c>
      <c r="F44" s="2">
        <f t="shared" si="3"/>
        <v>3969</v>
      </c>
      <c r="G44" s="60"/>
      <c r="H44" s="60"/>
      <c r="I44" s="61"/>
    </row>
    <row r="45" spans="1:9" ht="20.100000000000001" customHeight="1">
      <c r="A45" s="65"/>
      <c r="B45" s="59" t="s">
        <v>65</v>
      </c>
      <c r="C45" s="1" t="s">
        <v>66</v>
      </c>
      <c r="D45" s="1">
        <v>29</v>
      </c>
      <c r="E45" s="1">
        <v>180</v>
      </c>
      <c r="F45" s="2">
        <f t="shared" si="3"/>
        <v>5220</v>
      </c>
      <c r="G45" s="60">
        <f>SUM(F45:F48)</f>
        <v>20880</v>
      </c>
      <c r="H45" s="60">
        <v>11347</v>
      </c>
      <c r="I45" s="61">
        <f>H45/G45</f>
        <v>0.54343869731800765</v>
      </c>
    </row>
    <row r="46" spans="1:9" ht="20.100000000000001" customHeight="1">
      <c r="A46" s="65"/>
      <c r="B46" s="59"/>
      <c r="C46" s="1" t="s">
        <v>67</v>
      </c>
      <c r="D46" s="1">
        <v>29</v>
      </c>
      <c r="E46" s="1">
        <v>180</v>
      </c>
      <c r="F46" s="2">
        <f t="shared" si="3"/>
        <v>5220</v>
      </c>
      <c r="G46" s="60"/>
      <c r="H46" s="60"/>
      <c r="I46" s="61"/>
    </row>
    <row r="47" spans="1:9" ht="20.100000000000001" customHeight="1">
      <c r="A47" s="65"/>
      <c r="B47" s="59"/>
      <c r="C47" s="1" t="s">
        <v>68</v>
      </c>
      <c r="D47" s="1">
        <v>29</v>
      </c>
      <c r="E47" s="1">
        <v>180</v>
      </c>
      <c r="F47" s="2">
        <f t="shared" si="3"/>
        <v>5220</v>
      </c>
      <c r="G47" s="60"/>
      <c r="H47" s="60"/>
      <c r="I47" s="61"/>
    </row>
    <row r="48" spans="1:9" ht="20.100000000000001" customHeight="1">
      <c r="A48" s="65"/>
      <c r="B48" s="59"/>
      <c r="C48" s="1" t="s">
        <v>69</v>
      </c>
      <c r="D48" s="1">
        <v>29</v>
      </c>
      <c r="E48" s="1">
        <v>180</v>
      </c>
      <c r="F48" s="2">
        <f t="shared" si="3"/>
        <v>5220</v>
      </c>
      <c r="G48" s="60"/>
      <c r="H48" s="60"/>
      <c r="I48" s="61"/>
    </row>
    <row r="49" spans="1:9" ht="20.100000000000001" customHeight="1">
      <c r="A49" s="65"/>
      <c r="B49" s="6"/>
      <c r="C49" s="6"/>
      <c r="D49" s="6"/>
      <c r="E49" s="6"/>
      <c r="F49" s="7"/>
      <c r="G49" s="7">
        <f>SUM(G26:G48)</f>
        <v>126009</v>
      </c>
      <c r="H49" s="7">
        <f>SUM(H26:H48)</f>
        <v>88731</v>
      </c>
      <c r="I49" s="8">
        <f>H49/G49</f>
        <v>0.70416398828655091</v>
      </c>
    </row>
    <row r="50" spans="1:9" ht="20.100000000000001" customHeight="1">
      <c r="A50" s="57" t="s">
        <v>70</v>
      </c>
      <c r="B50" s="59" t="s">
        <v>9</v>
      </c>
      <c r="C50" s="1" t="s">
        <v>71</v>
      </c>
      <c r="D50" s="1">
        <v>31</v>
      </c>
      <c r="E50" s="1">
        <v>311</v>
      </c>
      <c r="F50" s="2">
        <f t="shared" ref="F50:F67" si="4">D50*E50</f>
        <v>9641</v>
      </c>
      <c r="G50" s="60">
        <f>SUM(F50:F52)</f>
        <v>20429</v>
      </c>
      <c r="H50" s="60">
        <v>13332</v>
      </c>
      <c r="I50" s="61">
        <f>H50/G50</f>
        <v>0.65260169367076215</v>
      </c>
    </row>
    <row r="51" spans="1:9" ht="20.100000000000001" customHeight="1">
      <c r="A51" s="57"/>
      <c r="B51" s="59"/>
      <c r="C51" s="1" t="s">
        <v>72</v>
      </c>
      <c r="D51" s="1">
        <v>31</v>
      </c>
      <c r="E51" s="1">
        <v>174</v>
      </c>
      <c r="F51" s="2">
        <f t="shared" si="4"/>
        <v>5394</v>
      </c>
      <c r="G51" s="60"/>
      <c r="H51" s="60"/>
      <c r="I51" s="61"/>
    </row>
    <row r="52" spans="1:9" ht="20.100000000000001" customHeight="1">
      <c r="A52" s="57"/>
      <c r="B52" s="59"/>
      <c r="C52" s="1" t="s">
        <v>73</v>
      </c>
      <c r="D52" s="1">
        <v>31</v>
      </c>
      <c r="E52" s="1">
        <v>174</v>
      </c>
      <c r="F52" s="2">
        <f t="shared" si="4"/>
        <v>5394</v>
      </c>
      <c r="G52" s="60"/>
      <c r="H52" s="60"/>
      <c r="I52" s="61"/>
    </row>
    <row r="53" spans="1:9" ht="20.100000000000001" customHeight="1">
      <c r="A53" s="57"/>
      <c r="B53" s="59" t="s">
        <v>49</v>
      </c>
      <c r="C53" s="1" t="s">
        <v>74</v>
      </c>
      <c r="D53" s="1">
        <v>31</v>
      </c>
      <c r="E53" s="1">
        <v>189</v>
      </c>
      <c r="F53" s="2">
        <f t="shared" si="4"/>
        <v>5859</v>
      </c>
      <c r="G53" s="60">
        <f>SUM(F53:F54)</f>
        <v>11718</v>
      </c>
      <c r="H53" s="60">
        <v>8878</v>
      </c>
      <c r="I53" s="61">
        <f>H53/G53</f>
        <v>0.75763782215395115</v>
      </c>
    </row>
    <row r="54" spans="1:9" ht="20.100000000000001" customHeight="1">
      <c r="A54" s="57"/>
      <c r="B54" s="59"/>
      <c r="C54" s="1" t="s">
        <v>75</v>
      </c>
      <c r="D54" s="1">
        <v>31</v>
      </c>
      <c r="E54" s="1">
        <v>189</v>
      </c>
      <c r="F54" s="2">
        <f t="shared" si="4"/>
        <v>5859</v>
      </c>
      <c r="G54" s="60"/>
      <c r="H54" s="60"/>
      <c r="I54" s="61"/>
    </row>
    <row r="55" spans="1:9" ht="20.100000000000001" customHeight="1">
      <c r="A55" s="57"/>
      <c r="B55" s="55" t="s">
        <v>76</v>
      </c>
      <c r="C55" s="1" t="s">
        <v>77</v>
      </c>
      <c r="D55" s="1">
        <v>24</v>
      </c>
      <c r="E55" s="1">
        <v>189</v>
      </c>
      <c r="F55" s="2">
        <f t="shared" si="4"/>
        <v>4536</v>
      </c>
      <c r="G55" s="60">
        <f>SUM(F55:F58)</f>
        <v>18522</v>
      </c>
      <c r="H55" s="51">
        <v>14360</v>
      </c>
      <c r="I55" s="53">
        <f>H55/G55</f>
        <v>0.77529424468199981</v>
      </c>
    </row>
    <row r="56" spans="1:9" ht="20.100000000000001" customHeight="1">
      <c r="A56" s="57"/>
      <c r="B56" s="62"/>
      <c r="C56" s="1" t="s">
        <v>78</v>
      </c>
      <c r="D56" s="1">
        <v>24</v>
      </c>
      <c r="E56" s="1">
        <v>189</v>
      </c>
      <c r="F56" s="2">
        <f t="shared" si="4"/>
        <v>4536</v>
      </c>
      <c r="G56" s="60"/>
      <c r="H56" s="63"/>
      <c r="I56" s="64"/>
    </row>
    <row r="57" spans="1:9" ht="20.100000000000001" customHeight="1">
      <c r="A57" s="57"/>
      <c r="B57" s="62"/>
      <c r="C57" s="1" t="s">
        <v>79</v>
      </c>
      <c r="D57" s="1">
        <v>25</v>
      </c>
      <c r="E57" s="1">
        <v>189</v>
      </c>
      <c r="F57" s="2">
        <f t="shared" si="4"/>
        <v>4725</v>
      </c>
      <c r="G57" s="60"/>
      <c r="H57" s="63"/>
      <c r="I57" s="64"/>
    </row>
    <row r="58" spans="1:9" ht="20.100000000000001" customHeight="1">
      <c r="A58" s="57"/>
      <c r="B58" s="56"/>
      <c r="C58" s="1" t="s">
        <v>80</v>
      </c>
      <c r="D58" s="1">
        <v>25</v>
      </c>
      <c r="E58" s="1">
        <v>189</v>
      </c>
      <c r="F58" s="2">
        <f t="shared" si="4"/>
        <v>4725</v>
      </c>
      <c r="G58" s="60"/>
      <c r="H58" s="52"/>
      <c r="I58" s="54"/>
    </row>
    <row r="59" spans="1:9" ht="20.100000000000001" customHeight="1">
      <c r="A59" s="57"/>
      <c r="B59" s="55" t="s">
        <v>24</v>
      </c>
      <c r="C59" s="1" t="s">
        <v>81</v>
      </c>
      <c r="D59" s="1">
        <v>30</v>
      </c>
      <c r="E59" s="1">
        <v>189</v>
      </c>
      <c r="F59" s="2">
        <f t="shared" si="4"/>
        <v>5670</v>
      </c>
      <c r="G59" s="60">
        <f>SUM(F59:F61)</f>
        <v>17199</v>
      </c>
      <c r="H59" s="51">
        <v>13242</v>
      </c>
      <c r="I59" s="53">
        <f>H59/G59</f>
        <v>0.76992848421419846</v>
      </c>
    </row>
    <row r="60" spans="1:9" ht="20.100000000000001" customHeight="1">
      <c r="A60" s="57"/>
      <c r="B60" s="62"/>
      <c r="C60" s="1" t="s">
        <v>82</v>
      </c>
      <c r="D60" s="1">
        <v>30</v>
      </c>
      <c r="E60" s="1">
        <v>189</v>
      </c>
      <c r="F60" s="2">
        <f t="shared" si="4"/>
        <v>5670</v>
      </c>
      <c r="G60" s="60"/>
      <c r="H60" s="63"/>
      <c r="I60" s="64"/>
    </row>
    <row r="61" spans="1:9" ht="20.100000000000001" customHeight="1">
      <c r="A61" s="57"/>
      <c r="B61" s="56"/>
      <c r="C61" s="1" t="s">
        <v>83</v>
      </c>
      <c r="D61" s="1">
        <v>31</v>
      </c>
      <c r="E61" s="1">
        <v>189</v>
      </c>
      <c r="F61" s="2">
        <f t="shared" si="4"/>
        <v>5859</v>
      </c>
      <c r="G61" s="60"/>
      <c r="H61" s="52"/>
      <c r="I61" s="54"/>
    </row>
    <row r="62" spans="1:9" ht="20.100000000000001" customHeight="1">
      <c r="A62" s="57"/>
      <c r="B62" s="59" t="s">
        <v>27</v>
      </c>
      <c r="C62" s="1" t="s">
        <v>84</v>
      </c>
      <c r="D62" s="1">
        <v>31</v>
      </c>
      <c r="E62" s="1">
        <v>159</v>
      </c>
      <c r="F62" s="2">
        <f t="shared" si="4"/>
        <v>4929</v>
      </c>
      <c r="G62" s="60">
        <f>SUM(F62:F65)</f>
        <v>23932</v>
      </c>
      <c r="H62" s="60">
        <v>13977</v>
      </c>
      <c r="I62" s="61">
        <f>H62/G62</f>
        <v>0.58402975096105636</v>
      </c>
    </row>
    <row r="63" spans="1:9" ht="20.100000000000001" customHeight="1">
      <c r="A63" s="57"/>
      <c r="B63" s="59"/>
      <c r="C63" s="1" t="s">
        <v>85</v>
      </c>
      <c r="D63" s="1">
        <v>31</v>
      </c>
      <c r="E63" s="1">
        <v>159</v>
      </c>
      <c r="F63" s="2">
        <f t="shared" si="4"/>
        <v>4929</v>
      </c>
      <c r="G63" s="60"/>
      <c r="H63" s="60"/>
      <c r="I63" s="61"/>
    </row>
    <row r="64" spans="1:9" ht="20.100000000000001" customHeight="1">
      <c r="A64" s="57"/>
      <c r="B64" s="59"/>
      <c r="C64" s="1" t="s">
        <v>86</v>
      </c>
      <c r="D64" s="1">
        <v>31</v>
      </c>
      <c r="E64" s="1">
        <v>276</v>
      </c>
      <c r="F64" s="2">
        <f t="shared" si="4"/>
        <v>8556</v>
      </c>
      <c r="G64" s="60"/>
      <c r="H64" s="60"/>
      <c r="I64" s="61"/>
    </row>
    <row r="65" spans="1:9" ht="20.100000000000001" customHeight="1">
      <c r="A65" s="57"/>
      <c r="B65" s="59"/>
      <c r="C65" s="1" t="s">
        <v>87</v>
      </c>
      <c r="D65" s="1">
        <v>31</v>
      </c>
      <c r="E65" s="1">
        <v>178</v>
      </c>
      <c r="F65" s="2">
        <f t="shared" si="4"/>
        <v>5518</v>
      </c>
      <c r="G65" s="60"/>
      <c r="H65" s="60"/>
      <c r="I65" s="61"/>
    </row>
    <row r="66" spans="1:9" ht="20.100000000000001" customHeight="1">
      <c r="A66" s="57"/>
      <c r="B66" s="55" t="s">
        <v>31</v>
      </c>
      <c r="C66" s="1" t="s">
        <v>88</v>
      </c>
      <c r="D66" s="1">
        <v>31</v>
      </c>
      <c r="E66" s="1">
        <v>189</v>
      </c>
      <c r="F66" s="2">
        <f t="shared" si="4"/>
        <v>5859</v>
      </c>
      <c r="G66" s="60">
        <f>SUM(F66:F67)</f>
        <v>11718</v>
      </c>
      <c r="H66" s="60">
        <v>10165</v>
      </c>
      <c r="I66" s="61">
        <f>H66/G66</f>
        <v>0.8674688513398191</v>
      </c>
    </row>
    <row r="67" spans="1:9" ht="20.100000000000001" customHeight="1">
      <c r="A67" s="57"/>
      <c r="B67" s="56"/>
      <c r="C67" s="1" t="s">
        <v>89</v>
      </c>
      <c r="D67" s="1">
        <v>31</v>
      </c>
      <c r="E67" s="1">
        <v>189</v>
      </c>
      <c r="F67" s="2">
        <f t="shared" si="4"/>
        <v>5859</v>
      </c>
      <c r="G67" s="60"/>
      <c r="H67" s="60"/>
      <c r="I67" s="61"/>
    </row>
    <row r="68" spans="1:9" ht="20.100000000000001" customHeight="1">
      <c r="A68" s="57"/>
      <c r="B68" s="6"/>
      <c r="C68" s="6"/>
      <c r="D68" s="6"/>
      <c r="E68" s="6"/>
      <c r="F68" s="7"/>
      <c r="G68" s="7">
        <f>SUM(G50:G67)</f>
        <v>103518</v>
      </c>
      <c r="H68" s="7">
        <f>SUM(H50:H67)</f>
        <v>73954</v>
      </c>
      <c r="I68" s="8">
        <f>H68/G68</f>
        <v>0.7144071562433586</v>
      </c>
    </row>
    <row r="69" spans="1:9" ht="20.100000000000001" customHeight="1">
      <c r="A69" s="57" t="s">
        <v>90</v>
      </c>
      <c r="B69" s="59" t="s">
        <v>9</v>
      </c>
      <c r="C69" s="1" t="s">
        <v>91</v>
      </c>
      <c r="D69" s="1">
        <v>32</v>
      </c>
      <c r="E69" s="1">
        <v>174</v>
      </c>
      <c r="F69" s="2">
        <f>D69*E69</f>
        <v>5568</v>
      </c>
      <c r="G69" s="60">
        <f>SUM(F69:F70)</f>
        <v>11136</v>
      </c>
      <c r="H69" s="60">
        <v>7378</v>
      </c>
      <c r="I69" s="61">
        <f>H69/G69</f>
        <v>0.66253591954022983</v>
      </c>
    </row>
    <row r="70" spans="1:9" ht="20.100000000000001" customHeight="1">
      <c r="A70" s="57"/>
      <c r="B70" s="59"/>
      <c r="C70" s="1" t="s">
        <v>92</v>
      </c>
      <c r="D70" s="1">
        <v>32</v>
      </c>
      <c r="E70" s="1">
        <v>174</v>
      </c>
      <c r="F70" s="2">
        <f t="shared" ref="F70:F76" si="5">D70*E70</f>
        <v>5568</v>
      </c>
      <c r="G70" s="60"/>
      <c r="H70" s="60"/>
      <c r="I70" s="61"/>
    </row>
    <row r="71" spans="1:9" ht="20.100000000000001" customHeight="1">
      <c r="A71" s="57"/>
      <c r="B71" s="59" t="s">
        <v>76</v>
      </c>
      <c r="C71" s="1" t="s">
        <v>93</v>
      </c>
      <c r="D71" s="1">
        <v>31</v>
      </c>
      <c r="E71" s="1">
        <v>189</v>
      </c>
      <c r="F71" s="2">
        <f t="shared" si="5"/>
        <v>5859</v>
      </c>
      <c r="G71" s="60">
        <f>SUM(F71:F72)</f>
        <v>11718</v>
      </c>
      <c r="H71" s="60">
        <v>9092</v>
      </c>
      <c r="I71" s="61">
        <f>H71/G71</f>
        <v>0.77590032428742106</v>
      </c>
    </row>
    <row r="72" spans="1:9" ht="20.100000000000001" customHeight="1">
      <c r="A72" s="57"/>
      <c r="B72" s="59"/>
      <c r="C72" s="1" t="s">
        <v>94</v>
      </c>
      <c r="D72" s="1">
        <v>31</v>
      </c>
      <c r="E72" s="1">
        <v>189</v>
      </c>
      <c r="F72" s="2">
        <f t="shared" si="5"/>
        <v>5859</v>
      </c>
      <c r="G72" s="60"/>
      <c r="H72" s="60"/>
      <c r="I72" s="61"/>
    </row>
    <row r="73" spans="1:9" ht="20.100000000000001" customHeight="1">
      <c r="A73" s="57"/>
      <c r="B73" s="59" t="s">
        <v>27</v>
      </c>
      <c r="C73" s="1" t="s">
        <v>95</v>
      </c>
      <c r="D73" s="1">
        <v>31</v>
      </c>
      <c r="E73" s="1">
        <v>182</v>
      </c>
      <c r="F73" s="2">
        <f t="shared" si="5"/>
        <v>5642</v>
      </c>
      <c r="G73" s="60">
        <f>SUM(F73:F74)</f>
        <v>13981</v>
      </c>
      <c r="H73" s="60">
        <v>10200</v>
      </c>
      <c r="I73" s="61">
        <f>H73/G73</f>
        <v>0.72956154781489169</v>
      </c>
    </row>
    <row r="74" spans="1:9" ht="20.100000000000001" customHeight="1">
      <c r="A74" s="57"/>
      <c r="B74" s="59"/>
      <c r="C74" s="1" t="s">
        <v>96</v>
      </c>
      <c r="D74" s="1">
        <v>31</v>
      </c>
      <c r="E74" s="1">
        <v>269</v>
      </c>
      <c r="F74" s="2">
        <f t="shared" si="5"/>
        <v>8339</v>
      </c>
      <c r="G74" s="60"/>
      <c r="H74" s="60"/>
      <c r="I74" s="61"/>
    </row>
    <row r="75" spans="1:9" ht="20.100000000000001" customHeight="1">
      <c r="A75" s="57"/>
      <c r="B75" s="59" t="s">
        <v>31</v>
      </c>
      <c r="C75" s="1" t="s">
        <v>97</v>
      </c>
      <c r="D75" s="1">
        <v>18</v>
      </c>
      <c r="E75" s="1">
        <v>189</v>
      </c>
      <c r="F75" s="2">
        <f t="shared" si="5"/>
        <v>3402</v>
      </c>
      <c r="G75" s="60">
        <f>SUM(F75:F76)</f>
        <v>6615</v>
      </c>
      <c r="H75" s="60">
        <v>4852</v>
      </c>
      <c r="I75" s="61">
        <f>H75/G75</f>
        <v>0.73348450491307637</v>
      </c>
    </row>
    <row r="76" spans="1:9" ht="20.100000000000001" customHeight="1">
      <c r="A76" s="57"/>
      <c r="B76" s="59"/>
      <c r="C76" s="1" t="s">
        <v>98</v>
      </c>
      <c r="D76" s="1">
        <v>17</v>
      </c>
      <c r="E76" s="1">
        <v>189</v>
      </c>
      <c r="F76" s="2">
        <f t="shared" si="5"/>
        <v>3213</v>
      </c>
      <c r="G76" s="60"/>
      <c r="H76" s="60"/>
      <c r="I76" s="61"/>
    </row>
    <row r="77" spans="1:9" ht="20.100000000000001" customHeight="1">
      <c r="A77" s="57"/>
      <c r="B77" s="6"/>
      <c r="C77" s="6"/>
      <c r="D77" s="6"/>
      <c r="E77" s="6"/>
      <c r="F77" s="7"/>
      <c r="G77" s="7">
        <f>SUM(G69:G76)</f>
        <v>43450</v>
      </c>
      <c r="H77" s="7">
        <f>SUM(H69:H76)</f>
        <v>31522</v>
      </c>
      <c r="I77" s="8">
        <f>H77/G77</f>
        <v>0.72547756041426925</v>
      </c>
    </row>
    <row r="78" spans="1:9" ht="20.100000000000001" customHeight="1">
      <c r="A78" s="57" t="s">
        <v>99</v>
      </c>
      <c r="B78" s="1" t="s">
        <v>9</v>
      </c>
      <c r="C78" s="1" t="s">
        <v>100</v>
      </c>
      <c r="D78" s="1">
        <v>31</v>
      </c>
      <c r="E78" s="1">
        <v>174</v>
      </c>
      <c r="F78" s="2">
        <f>D78*E78</f>
        <v>5394</v>
      </c>
      <c r="G78" s="4">
        <f>F78</f>
        <v>5394</v>
      </c>
      <c r="H78" s="4">
        <v>4424</v>
      </c>
      <c r="I78" s="5">
        <f>H78/G78</f>
        <v>0.82017055988134968</v>
      </c>
    </row>
    <row r="79" spans="1:9" ht="20.100000000000001" customHeight="1">
      <c r="A79" s="57"/>
      <c r="B79" s="1" t="s">
        <v>16</v>
      </c>
      <c r="C79" s="1"/>
      <c r="D79" s="1">
        <v>18</v>
      </c>
      <c r="E79" s="1">
        <v>189</v>
      </c>
      <c r="F79" s="2">
        <f>D79*E79</f>
        <v>3402</v>
      </c>
      <c r="G79" s="4">
        <v>3402</v>
      </c>
      <c r="H79" s="4">
        <v>3079</v>
      </c>
      <c r="I79" s="5">
        <f>H79/G79</f>
        <v>0.90505584950029394</v>
      </c>
    </row>
    <row r="80" spans="1:9" ht="20.100000000000001" customHeight="1">
      <c r="A80" s="57"/>
      <c r="B80" s="1" t="s">
        <v>24</v>
      </c>
      <c r="C80" s="1" t="s">
        <v>101</v>
      </c>
      <c r="D80" s="1">
        <v>13</v>
      </c>
      <c r="E80" s="1">
        <v>189</v>
      </c>
      <c r="F80" s="2">
        <f t="shared" ref="F80:F83" si="6">D80*E80</f>
        <v>2457</v>
      </c>
      <c r="G80" s="4">
        <f>F80</f>
        <v>2457</v>
      </c>
      <c r="H80" s="4">
        <v>2158</v>
      </c>
      <c r="I80" s="5">
        <f t="shared" ref="I80:I81" si="7">H80/G80</f>
        <v>0.87830687830687826</v>
      </c>
    </row>
    <row r="81" spans="1:9" ht="20.100000000000001" customHeight="1">
      <c r="A81" s="57"/>
      <c r="B81" s="1" t="s">
        <v>76</v>
      </c>
      <c r="C81" s="1" t="s">
        <v>102</v>
      </c>
      <c r="D81" s="1">
        <v>12</v>
      </c>
      <c r="E81" s="1">
        <v>189</v>
      </c>
      <c r="F81" s="2">
        <f t="shared" si="6"/>
        <v>2268</v>
      </c>
      <c r="G81" s="4">
        <f>F81</f>
        <v>2268</v>
      </c>
      <c r="H81" s="4">
        <v>1788</v>
      </c>
      <c r="I81" s="5">
        <f t="shared" si="7"/>
        <v>0.78835978835978837</v>
      </c>
    </row>
    <row r="82" spans="1:9" ht="20.100000000000001" customHeight="1">
      <c r="A82" s="57"/>
      <c r="B82" s="59" t="s">
        <v>27</v>
      </c>
      <c r="C82" s="1" t="s">
        <v>103</v>
      </c>
      <c r="D82" s="1">
        <v>27</v>
      </c>
      <c r="E82" s="1">
        <v>261</v>
      </c>
      <c r="F82" s="2">
        <f t="shared" si="6"/>
        <v>7047</v>
      </c>
      <c r="G82" s="60">
        <f>SUM(F82:F83)</f>
        <v>11340</v>
      </c>
      <c r="H82" s="60">
        <v>9716</v>
      </c>
      <c r="I82" s="61">
        <f>H82/G82</f>
        <v>0.85679012345679018</v>
      </c>
    </row>
    <row r="83" spans="1:9" ht="20.100000000000001" customHeight="1">
      <c r="A83" s="57"/>
      <c r="B83" s="59"/>
      <c r="C83" s="1" t="s">
        <v>104</v>
      </c>
      <c r="D83" s="1">
        <v>27</v>
      </c>
      <c r="E83" s="1">
        <v>159</v>
      </c>
      <c r="F83" s="2">
        <f t="shared" si="6"/>
        <v>4293</v>
      </c>
      <c r="G83" s="60"/>
      <c r="H83" s="60"/>
      <c r="I83" s="61"/>
    </row>
    <row r="84" spans="1:9" ht="20.100000000000001" customHeight="1">
      <c r="A84" s="57"/>
      <c r="B84" s="6"/>
      <c r="C84" s="6"/>
      <c r="D84" s="6"/>
      <c r="E84" s="6"/>
      <c r="F84" s="7"/>
      <c r="G84" s="7">
        <f>SUM(G78:G83)</f>
        <v>24861</v>
      </c>
      <c r="H84" s="7">
        <f>SUM(H78:H83)</f>
        <v>21165</v>
      </c>
      <c r="I84" s="8">
        <f>H84/G84</f>
        <v>0.85133341378062022</v>
      </c>
    </row>
    <row r="85" spans="1:9" ht="20.100000000000001" customHeight="1">
      <c r="A85" s="57" t="s">
        <v>105</v>
      </c>
      <c r="B85" s="1" t="s">
        <v>9</v>
      </c>
      <c r="C85" s="1" t="s">
        <v>106</v>
      </c>
      <c r="D85" s="1">
        <v>31</v>
      </c>
      <c r="E85" s="1">
        <v>174</v>
      </c>
      <c r="F85" s="2">
        <f>D85*E85</f>
        <v>5394</v>
      </c>
      <c r="G85" s="4">
        <f t="shared" ref="G85:G90" si="8">F85</f>
        <v>5394</v>
      </c>
      <c r="H85" s="4">
        <v>3878</v>
      </c>
      <c r="I85" s="5">
        <f t="shared" ref="I85:I92" si="9">H85/G85</f>
        <v>0.71894697812384134</v>
      </c>
    </row>
    <row r="86" spans="1:9" ht="20.100000000000001" customHeight="1">
      <c r="A86" s="57"/>
      <c r="B86" s="1" t="s">
        <v>16</v>
      </c>
      <c r="C86" s="1"/>
      <c r="D86" s="1">
        <v>13</v>
      </c>
      <c r="E86" s="1">
        <v>189</v>
      </c>
      <c r="F86" s="2">
        <f>D86*E86</f>
        <v>2457</v>
      </c>
      <c r="G86" s="4">
        <v>2457</v>
      </c>
      <c r="H86" s="4">
        <v>2205</v>
      </c>
      <c r="I86" s="5">
        <f t="shared" si="9"/>
        <v>0.89743589743589747</v>
      </c>
    </row>
    <row r="87" spans="1:9" ht="20.100000000000001" customHeight="1">
      <c r="A87" s="57"/>
      <c r="B87" s="3" t="s">
        <v>76</v>
      </c>
      <c r="C87" s="1" t="s">
        <v>107</v>
      </c>
      <c r="D87" s="1">
        <v>5</v>
      </c>
      <c r="E87" s="1">
        <v>189</v>
      </c>
      <c r="F87" s="4">
        <f>D87*E87</f>
        <v>945</v>
      </c>
      <c r="G87" s="4">
        <f t="shared" si="8"/>
        <v>945</v>
      </c>
      <c r="H87" s="4">
        <v>815</v>
      </c>
      <c r="I87" s="5">
        <f>H87/G87</f>
        <v>0.86243386243386244</v>
      </c>
    </row>
    <row r="88" spans="1:9" ht="20.100000000000001" customHeight="1">
      <c r="A88" s="57"/>
      <c r="B88" s="1" t="s">
        <v>24</v>
      </c>
      <c r="C88" s="1" t="s">
        <v>108</v>
      </c>
      <c r="D88" s="1">
        <v>13</v>
      </c>
      <c r="E88" s="1">
        <v>189</v>
      </c>
      <c r="F88" s="2">
        <f>D88*E88</f>
        <v>2457</v>
      </c>
      <c r="G88" s="4">
        <f t="shared" si="8"/>
        <v>2457</v>
      </c>
      <c r="H88" s="4">
        <v>1868</v>
      </c>
      <c r="I88" s="5">
        <f t="shared" si="9"/>
        <v>0.76027676027676028</v>
      </c>
    </row>
    <row r="89" spans="1:9" ht="20.100000000000001" customHeight="1">
      <c r="A89" s="57"/>
      <c r="B89" s="1" t="s">
        <v>27</v>
      </c>
      <c r="C89" s="1" t="s">
        <v>109</v>
      </c>
      <c r="D89" s="1">
        <v>13</v>
      </c>
      <c r="E89" s="1">
        <v>188</v>
      </c>
      <c r="F89" s="2">
        <f t="shared" ref="F89:F90" si="10">D89*E89</f>
        <v>2444</v>
      </c>
      <c r="G89" s="4">
        <f t="shared" si="8"/>
        <v>2444</v>
      </c>
      <c r="H89" s="4">
        <v>1216</v>
      </c>
      <c r="I89" s="5">
        <f t="shared" si="9"/>
        <v>0.49754500818330605</v>
      </c>
    </row>
    <row r="90" spans="1:9" ht="20.100000000000001" customHeight="1">
      <c r="A90" s="57"/>
      <c r="B90" s="1" t="s">
        <v>31</v>
      </c>
      <c r="C90" s="1" t="s">
        <v>110</v>
      </c>
      <c r="D90" s="1">
        <v>13</v>
      </c>
      <c r="E90" s="1">
        <v>189</v>
      </c>
      <c r="F90" s="2">
        <f t="shared" si="10"/>
        <v>2457</v>
      </c>
      <c r="G90" s="4">
        <f t="shared" si="8"/>
        <v>2457</v>
      </c>
      <c r="H90" s="4">
        <v>1810</v>
      </c>
      <c r="I90" s="5">
        <f t="shared" si="9"/>
        <v>0.73667073667073668</v>
      </c>
    </row>
    <row r="91" spans="1:9" ht="20.100000000000001" customHeight="1">
      <c r="A91" s="57"/>
      <c r="B91" s="6"/>
      <c r="C91" s="6"/>
      <c r="D91" s="6"/>
      <c r="E91" s="6"/>
      <c r="F91" s="7"/>
      <c r="G91" s="7">
        <f>SUM(G85:G90)</f>
        <v>16154</v>
      </c>
      <c r="H91" s="7">
        <f>SUM(H85:H90)</f>
        <v>11792</v>
      </c>
      <c r="I91" s="8">
        <f>H91/G91</f>
        <v>0.72997400024761672</v>
      </c>
    </row>
    <row r="92" spans="1:9" ht="20.100000000000001" customHeight="1">
      <c r="A92" s="49" t="s">
        <v>111</v>
      </c>
      <c r="B92" s="1" t="s">
        <v>49</v>
      </c>
      <c r="C92" s="1" t="s">
        <v>112</v>
      </c>
      <c r="D92" s="1">
        <v>13</v>
      </c>
      <c r="E92" s="1">
        <v>189</v>
      </c>
      <c r="F92" s="2">
        <f>D92*E92</f>
        <v>2457</v>
      </c>
      <c r="G92" s="4">
        <f>F92</f>
        <v>2457</v>
      </c>
      <c r="H92" s="4">
        <v>1701</v>
      </c>
      <c r="I92" s="5">
        <f t="shared" si="9"/>
        <v>0.69230769230769229</v>
      </c>
    </row>
    <row r="93" spans="1:9" ht="20.100000000000001" customHeight="1">
      <c r="A93" s="58"/>
      <c r="B93" s="55" t="s">
        <v>113</v>
      </c>
      <c r="C93" s="1" t="s">
        <v>114</v>
      </c>
      <c r="D93" s="1">
        <v>8</v>
      </c>
      <c r="E93" s="1">
        <v>188</v>
      </c>
      <c r="F93" s="2">
        <f>D93*E93</f>
        <v>1504</v>
      </c>
      <c r="G93" s="51">
        <f>SUM(F93,F94)</f>
        <v>2194</v>
      </c>
      <c r="H93" s="51">
        <v>1465</v>
      </c>
      <c r="I93" s="53">
        <f>H93/G93</f>
        <v>0.66773017319963535</v>
      </c>
    </row>
    <row r="94" spans="1:9" ht="20.100000000000001" customHeight="1">
      <c r="A94" s="50"/>
      <c r="B94" s="56"/>
      <c r="C94" s="1" t="s">
        <v>115</v>
      </c>
      <c r="D94" s="1">
        <v>5</v>
      </c>
      <c r="E94" s="1">
        <v>138</v>
      </c>
      <c r="F94" s="2">
        <f>D94*E94</f>
        <v>690</v>
      </c>
      <c r="G94" s="52"/>
      <c r="H94" s="52"/>
      <c r="I94" s="54"/>
    </row>
    <row r="95" spans="1:9" ht="20.100000000000001" customHeight="1">
      <c r="A95" s="10"/>
      <c r="B95" s="11"/>
      <c r="C95" s="6"/>
      <c r="D95" s="6"/>
      <c r="E95" s="6"/>
      <c r="F95" s="7"/>
      <c r="G95" s="12">
        <f>SUM(G92,G93)</f>
        <v>4651</v>
      </c>
      <c r="H95" s="12">
        <f>SUM(H92,H93)</f>
        <v>3166</v>
      </c>
      <c r="I95" s="13">
        <f>H95/G95</f>
        <v>0.68071382498387445</v>
      </c>
    </row>
    <row r="96" spans="1:9" ht="20.100000000000001" customHeight="1">
      <c r="A96" s="10" t="s">
        <v>116</v>
      </c>
      <c r="B96" s="14" t="s">
        <v>113</v>
      </c>
      <c r="C96" s="1" t="s">
        <v>117</v>
      </c>
      <c r="D96" s="1">
        <v>13</v>
      </c>
      <c r="E96" s="1">
        <v>138</v>
      </c>
      <c r="F96" s="2">
        <f>D96*E96</f>
        <v>1794</v>
      </c>
      <c r="G96" s="15">
        <v>1794</v>
      </c>
      <c r="H96" s="15">
        <v>1090</v>
      </c>
      <c r="I96" s="16">
        <f>H96/G96</f>
        <v>0.60758082497212929</v>
      </c>
    </row>
    <row r="97" spans="1:9" ht="20.100000000000001" customHeight="1">
      <c r="A97" s="17" t="s">
        <v>118</v>
      </c>
      <c r="B97" s="3" t="s">
        <v>24</v>
      </c>
      <c r="C97" s="1" t="s">
        <v>119</v>
      </c>
      <c r="D97" s="1">
        <v>3</v>
      </c>
      <c r="E97" s="1">
        <v>189</v>
      </c>
      <c r="F97" s="2">
        <f>D97*E97</f>
        <v>567</v>
      </c>
      <c r="G97" s="4">
        <f>F97</f>
        <v>567</v>
      </c>
      <c r="H97" s="4">
        <v>393</v>
      </c>
      <c r="I97" s="5">
        <f t="shared" ref="I97" si="11">H97/G97</f>
        <v>0.69312169312169314</v>
      </c>
    </row>
    <row r="98" spans="1:9" ht="20.100000000000001" customHeight="1">
      <c r="A98" s="49" t="s">
        <v>120</v>
      </c>
      <c r="B98" s="55" t="s">
        <v>13</v>
      </c>
      <c r="C98" s="3" t="s">
        <v>121</v>
      </c>
      <c r="D98" s="3">
        <v>13</v>
      </c>
      <c r="E98" s="3">
        <v>195</v>
      </c>
      <c r="F98" s="2">
        <f t="shared" ref="F98:F108" si="12">D98*E98</f>
        <v>2535</v>
      </c>
      <c r="G98" s="51">
        <f>SUM(F98:F99)</f>
        <v>2535</v>
      </c>
      <c r="H98" s="51">
        <v>2144</v>
      </c>
      <c r="I98" s="53">
        <f>H98/G98</f>
        <v>0.84575936883629188</v>
      </c>
    </row>
    <row r="99" spans="1:9" ht="20.100000000000001" customHeight="1">
      <c r="A99" s="50"/>
      <c r="B99" s="56"/>
      <c r="C99" s="3" t="s">
        <v>122</v>
      </c>
      <c r="D99" s="3"/>
      <c r="E99" s="3">
        <v>195</v>
      </c>
      <c r="F99" s="2">
        <f t="shared" si="12"/>
        <v>0</v>
      </c>
      <c r="G99" s="52"/>
      <c r="H99" s="52"/>
      <c r="I99" s="54"/>
    </row>
    <row r="100" spans="1:9" ht="20.100000000000001" customHeight="1">
      <c r="A100" s="17" t="s">
        <v>123</v>
      </c>
      <c r="B100" s="1" t="s">
        <v>76</v>
      </c>
      <c r="C100" s="3" t="s">
        <v>124</v>
      </c>
      <c r="D100" s="3">
        <v>15</v>
      </c>
      <c r="E100" s="3">
        <v>189</v>
      </c>
      <c r="F100" s="2">
        <f t="shared" si="12"/>
        <v>2835</v>
      </c>
      <c r="G100" s="4">
        <f t="shared" ref="G100:G106" si="13">F100</f>
        <v>2835</v>
      </c>
      <c r="H100" s="4">
        <v>2288</v>
      </c>
      <c r="I100" s="5">
        <f t="shared" ref="I100:I106" si="14">H100/G100</f>
        <v>0.80705467372134043</v>
      </c>
    </row>
    <row r="101" spans="1:9" ht="20.100000000000001" customHeight="1">
      <c r="A101" s="49" t="s">
        <v>125</v>
      </c>
      <c r="B101" s="1" t="s">
        <v>9</v>
      </c>
      <c r="C101" s="3" t="s">
        <v>126</v>
      </c>
      <c r="D101" s="3">
        <v>13</v>
      </c>
      <c r="E101" s="3">
        <v>159</v>
      </c>
      <c r="F101" s="2">
        <f t="shared" si="12"/>
        <v>2067</v>
      </c>
      <c r="G101" s="51">
        <f>SUM(F101,F102)</f>
        <v>4524</v>
      </c>
      <c r="H101" s="51">
        <v>3095</v>
      </c>
      <c r="I101" s="53">
        <f>H101/G101</f>
        <v>0.68412908930150307</v>
      </c>
    </row>
    <row r="102" spans="1:9" ht="20.100000000000001" customHeight="1">
      <c r="A102" s="50"/>
      <c r="B102" s="1" t="s">
        <v>16</v>
      </c>
      <c r="C102" s="3"/>
      <c r="D102" s="3">
        <v>13</v>
      </c>
      <c r="E102" s="3">
        <v>189</v>
      </c>
      <c r="F102" s="2">
        <f t="shared" si="12"/>
        <v>2457</v>
      </c>
      <c r="G102" s="52"/>
      <c r="H102" s="52"/>
      <c r="I102" s="54"/>
    </row>
    <row r="103" spans="1:9" ht="20.100000000000001" customHeight="1">
      <c r="A103" s="17" t="s">
        <v>127</v>
      </c>
      <c r="B103" s="1" t="s">
        <v>9</v>
      </c>
      <c r="C103" s="1" t="s">
        <v>128</v>
      </c>
      <c r="D103" s="1">
        <v>31</v>
      </c>
      <c r="E103" s="1">
        <v>166</v>
      </c>
      <c r="F103" s="2">
        <f t="shared" si="12"/>
        <v>5146</v>
      </c>
      <c r="G103" s="4">
        <f t="shared" si="13"/>
        <v>5146</v>
      </c>
      <c r="H103" s="4">
        <v>3220</v>
      </c>
      <c r="I103" s="5">
        <f t="shared" si="14"/>
        <v>0.62572872133696078</v>
      </c>
    </row>
    <row r="104" spans="1:9" ht="20.100000000000001" customHeight="1">
      <c r="A104" s="17" t="s">
        <v>129</v>
      </c>
      <c r="B104" s="1" t="s">
        <v>76</v>
      </c>
      <c r="C104" s="1" t="s">
        <v>130</v>
      </c>
      <c r="D104" s="1">
        <v>13</v>
      </c>
      <c r="E104" s="1">
        <v>189</v>
      </c>
      <c r="F104" s="2">
        <f t="shared" si="12"/>
        <v>2457</v>
      </c>
      <c r="G104" s="4">
        <f t="shared" si="13"/>
        <v>2457</v>
      </c>
      <c r="H104" s="4">
        <v>1659</v>
      </c>
      <c r="I104" s="5">
        <f t="shared" si="14"/>
        <v>0.67521367521367526</v>
      </c>
    </row>
    <row r="105" spans="1:9" ht="20.100000000000001" customHeight="1">
      <c r="A105" s="17" t="s">
        <v>131</v>
      </c>
      <c r="B105" s="1" t="s">
        <v>113</v>
      </c>
      <c r="C105" s="1" t="s">
        <v>132</v>
      </c>
      <c r="D105" s="1">
        <v>13</v>
      </c>
      <c r="E105" s="1">
        <v>159</v>
      </c>
      <c r="F105" s="2">
        <f t="shared" si="12"/>
        <v>2067</v>
      </c>
      <c r="G105" s="4">
        <f t="shared" si="13"/>
        <v>2067</v>
      </c>
      <c r="H105" s="4">
        <v>1114</v>
      </c>
      <c r="I105" s="5">
        <f t="shared" si="14"/>
        <v>0.53894533139816159</v>
      </c>
    </row>
    <row r="106" spans="1:9" ht="20.100000000000001" customHeight="1">
      <c r="A106" s="17" t="s">
        <v>133</v>
      </c>
      <c r="B106" s="1" t="s">
        <v>27</v>
      </c>
      <c r="C106" s="1" t="s">
        <v>134</v>
      </c>
      <c r="D106" s="1">
        <v>18</v>
      </c>
      <c r="E106" s="1">
        <v>188</v>
      </c>
      <c r="F106" s="2">
        <f t="shared" si="12"/>
        <v>3384</v>
      </c>
      <c r="G106" s="4">
        <f t="shared" si="13"/>
        <v>3384</v>
      </c>
      <c r="H106" s="4">
        <v>2039</v>
      </c>
      <c r="I106" s="5">
        <f t="shared" si="14"/>
        <v>0.60254137115839246</v>
      </c>
    </row>
    <row r="107" spans="1:9" ht="20.100000000000001" customHeight="1">
      <c r="A107" s="49" t="s">
        <v>135</v>
      </c>
      <c r="B107" s="1" t="s">
        <v>13</v>
      </c>
      <c r="C107" s="1" t="s">
        <v>136</v>
      </c>
      <c r="D107" s="1">
        <v>7</v>
      </c>
      <c r="E107" s="1">
        <v>195</v>
      </c>
      <c r="F107" s="2">
        <f t="shared" si="12"/>
        <v>1365</v>
      </c>
      <c r="G107" s="51">
        <v>1554</v>
      </c>
      <c r="H107" s="51">
        <v>1179</v>
      </c>
      <c r="I107" s="53">
        <f>H107/G107</f>
        <v>0.75868725868725873</v>
      </c>
    </row>
    <row r="108" spans="1:9" ht="20.100000000000001" customHeight="1">
      <c r="A108" s="50"/>
      <c r="B108" s="1" t="s">
        <v>137</v>
      </c>
      <c r="C108" s="1"/>
      <c r="D108" s="1">
        <v>1</v>
      </c>
      <c r="E108" s="1">
        <v>189</v>
      </c>
      <c r="F108" s="2">
        <f t="shared" si="12"/>
        <v>189</v>
      </c>
      <c r="G108" s="52"/>
      <c r="H108" s="52"/>
      <c r="I108" s="54"/>
    </row>
    <row r="109" spans="1:9" ht="20.100000000000001" customHeight="1">
      <c r="A109" s="21"/>
      <c r="B109" s="21"/>
      <c r="C109" s="21"/>
      <c r="D109" s="21"/>
      <c r="E109" s="21"/>
      <c r="F109" s="19"/>
      <c r="G109" s="19">
        <f>SUM(G22,G25,G49,G68,G77,G84,G91,G95,G96,G97,G98,G100,G101,G102,G103,G104,G105,G106,G107,G108)</f>
        <v>486000</v>
      </c>
      <c r="H109" s="19">
        <f>SUM(H22,H25,H49,H68,H77,H84,H91,H95,H96,H97,H98,H100,H101,H102,H103,H104,H105,H106,H107,H108)</f>
        <v>346800</v>
      </c>
      <c r="I109" s="22">
        <f>H109/G109</f>
        <v>0.71358024691358024</v>
      </c>
    </row>
  </sheetData>
  <mergeCells count="129">
    <mergeCell ref="G7:G8"/>
    <mergeCell ref="H7:H8"/>
    <mergeCell ref="I7:I8"/>
    <mergeCell ref="B9:B12"/>
    <mergeCell ref="G9:G12"/>
    <mergeCell ref="H9:H12"/>
    <mergeCell ref="I9:I12"/>
    <mergeCell ref="A2:A22"/>
    <mergeCell ref="B2:B4"/>
    <mergeCell ref="G2:G4"/>
    <mergeCell ref="H2:H4"/>
    <mergeCell ref="I2:I4"/>
    <mergeCell ref="B5:B6"/>
    <mergeCell ref="G5:G6"/>
    <mergeCell ref="H5:H6"/>
    <mergeCell ref="I5:I6"/>
    <mergeCell ref="B7:B8"/>
    <mergeCell ref="A23:A25"/>
    <mergeCell ref="A26:A49"/>
    <mergeCell ref="B26:B28"/>
    <mergeCell ref="G26:G28"/>
    <mergeCell ref="H26:H28"/>
    <mergeCell ref="I26:I28"/>
    <mergeCell ref="B13:B14"/>
    <mergeCell ref="G13:G14"/>
    <mergeCell ref="H13:H14"/>
    <mergeCell ref="I13:I14"/>
    <mergeCell ref="B15:B17"/>
    <mergeCell ref="G15:G17"/>
    <mergeCell ref="H15:H17"/>
    <mergeCell ref="I15:I17"/>
    <mergeCell ref="B29:B30"/>
    <mergeCell ref="G29:G30"/>
    <mergeCell ref="H29:H30"/>
    <mergeCell ref="I29:I30"/>
    <mergeCell ref="B31:B32"/>
    <mergeCell ref="G31:G32"/>
    <mergeCell ref="H31:H32"/>
    <mergeCell ref="I31:I32"/>
    <mergeCell ref="B18:B20"/>
    <mergeCell ref="G18:G20"/>
    <mergeCell ref="H18:H20"/>
    <mergeCell ref="I18:I20"/>
    <mergeCell ref="B38:B41"/>
    <mergeCell ref="G38:G41"/>
    <mergeCell ref="H38:H41"/>
    <mergeCell ref="I38:I41"/>
    <mergeCell ref="B42:B44"/>
    <mergeCell ref="G42:G44"/>
    <mergeCell ref="H42:H44"/>
    <mergeCell ref="I42:I44"/>
    <mergeCell ref="B33:B35"/>
    <mergeCell ref="G33:G35"/>
    <mergeCell ref="H33:H35"/>
    <mergeCell ref="I33:I35"/>
    <mergeCell ref="B36:B37"/>
    <mergeCell ref="G36:G37"/>
    <mergeCell ref="H36:H37"/>
    <mergeCell ref="I36:I37"/>
    <mergeCell ref="B45:B48"/>
    <mergeCell ref="G45:G48"/>
    <mergeCell ref="H45:H48"/>
    <mergeCell ref="I45:I48"/>
    <mergeCell ref="A50:A68"/>
    <mergeCell ref="B50:B52"/>
    <mergeCell ref="G50:G52"/>
    <mergeCell ref="H50:H52"/>
    <mergeCell ref="I50:I52"/>
    <mergeCell ref="B53:B54"/>
    <mergeCell ref="B59:B61"/>
    <mergeCell ref="G59:G61"/>
    <mergeCell ref="H59:H61"/>
    <mergeCell ref="I59:I61"/>
    <mergeCell ref="B62:B65"/>
    <mergeCell ref="G62:G65"/>
    <mergeCell ref="H62:H65"/>
    <mergeCell ref="I62:I65"/>
    <mergeCell ref="G53:G54"/>
    <mergeCell ref="H53:H54"/>
    <mergeCell ref="I53:I54"/>
    <mergeCell ref="B55:B58"/>
    <mergeCell ref="G55:G58"/>
    <mergeCell ref="H55:H58"/>
    <mergeCell ref="I55:I58"/>
    <mergeCell ref="G71:G72"/>
    <mergeCell ref="H71:H72"/>
    <mergeCell ref="I71:I72"/>
    <mergeCell ref="B73:B74"/>
    <mergeCell ref="G73:G74"/>
    <mergeCell ref="H73:H74"/>
    <mergeCell ref="I73:I74"/>
    <mergeCell ref="B66:B67"/>
    <mergeCell ref="G66:G67"/>
    <mergeCell ref="H66:H67"/>
    <mergeCell ref="I66:I67"/>
    <mergeCell ref="B69:B70"/>
    <mergeCell ref="G69:G70"/>
    <mergeCell ref="H69:H70"/>
    <mergeCell ref="I69:I70"/>
    <mergeCell ref="B71:B72"/>
    <mergeCell ref="A85:A91"/>
    <mergeCell ref="A92:A94"/>
    <mergeCell ref="B93:B94"/>
    <mergeCell ref="G93:G94"/>
    <mergeCell ref="H93:H94"/>
    <mergeCell ref="I93:I94"/>
    <mergeCell ref="B75:B76"/>
    <mergeCell ref="G75:G76"/>
    <mergeCell ref="H75:H76"/>
    <mergeCell ref="I75:I76"/>
    <mergeCell ref="A78:A84"/>
    <mergeCell ref="B82:B83"/>
    <mergeCell ref="G82:G83"/>
    <mergeCell ref="H82:H83"/>
    <mergeCell ref="I82:I83"/>
    <mergeCell ref="A69:A77"/>
    <mergeCell ref="A107:A108"/>
    <mergeCell ref="G107:G108"/>
    <mergeCell ref="H107:H108"/>
    <mergeCell ref="I107:I108"/>
    <mergeCell ref="A98:A99"/>
    <mergeCell ref="B98:B99"/>
    <mergeCell ref="G98:G99"/>
    <mergeCell ref="H98:H99"/>
    <mergeCell ref="I98:I99"/>
    <mergeCell ref="A101:A102"/>
    <mergeCell ref="G101:G102"/>
    <mergeCell ref="H101:H102"/>
    <mergeCell ref="I101:I10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7"/>
  <sheetViews>
    <sheetView tabSelected="1" topLeftCell="A25" workbookViewId="0">
      <selection activeCell="N7" sqref="N7"/>
    </sheetView>
  </sheetViews>
  <sheetFormatPr defaultRowHeight="16.5"/>
  <cols>
    <col min="1" max="2" width="15.625" style="192" customWidth="1"/>
    <col min="3" max="3" width="28.625" style="192" bestFit="1" customWidth="1"/>
    <col min="4" max="4" width="15.625" style="192" customWidth="1"/>
    <col min="5" max="6" width="15.625" style="192" hidden="1" customWidth="1"/>
    <col min="7" max="10" width="15.625" style="192" customWidth="1"/>
    <col min="11" max="16384" width="9" style="192"/>
  </cols>
  <sheetData>
    <row r="1" spans="1:10" ht="20.100000000000001" customHeight="1">
      <c r="A1" s="94" t="s">
        <v>775</v>
      </c>
      <c r="B1" s="94" t="s">
        <v>352</v>
      </c>
      <c r="C1" s="94" t="s">
        <v>353</v>
      </c>
      <c r="D1" s="94" t="s">
        <v>354</v>
      </c>
      <c r="E1" s="94" t="s">
        <v>3</v>
      </c>
      <c r="F1" s="94" t="s">
        <v>4</v>
      </c>
      <c r="G1" s="210" t="s">
        <v>5</v>
      </c>
      <c r="H1" s="210" t="s">
        <v>355</v>
      </c>
      <c r="I1" s="210" t="s">
        <v>6</v>
      </c>
      <c r="J1" s="211" t="s">
        <v>7</v>
      </c>
    </row>
    <row r="2" spans="1:10" ht="20.100000000000001" customHeight="1">
      <c r="A2" s="96" t="s">
        <v>776</v>
      </c>
      <c r="B2" s="96" t="s">
        <v>777</v>
      </c>
      <c r="C2" s="96" t="s">
        <v>359</v>
      </c>
      <c r="D2" s="100" t="s">
        <v>360</v>
      </c>
      <c r="E2" s="99">
        <v>32</v>
      </c>
      <c r="F2" s="99">
        <v>398</v>
      </c>
      <c r="G2" s="101">
        <f>E2*F2</f>
        <v>12736</v>
      </c>
      <c r="H2" s="102">
        <f>SUM(G2:G3)</f>
        <v>22016</v>
      </c>
      <c r="I2" s="102">
        <v>19237</v>
      </c>
      <c r="J2" s="212">
        <f>I2/H2</f>
        <v>0.87377361918604646</v>
      </c>
    </row>
    <row r="3" spans="1:10" ht="20.100000000000001" customHeight="1">
      <c r="A3" s="96"/>
      <c r="B3" s="96"/>
      <c r="C3" s="96"/>
      <c r="D3" s="100" t="s">
        <v>361</v>
      </c>
      <c r="E3" s="99">
        <v>32</v>
      </c>
      <c r="F3" s="99">
        <v>290</v>
      </c>
      <c r="G3" s="101">
        <f>E3*F3</f>
        <v>9280</v>
      </c>
      <c r="H3" s="102"/>
      <c r="I3" s="102"/>
      <c r="J3" s="212"/>
    </row>
    <row r="4" spans="1:10" ht="20.100000000000001" customHeight="1">
      <c r="A4" s="96"/>
      <c r="B4" s="96"/>
      <c r="C4" s="99" t="s">
        <v>778</v>
      </c>
      <c r="D4" s="100" t="s">
        <v>362</v>
      </c>
      <c r="E4" s="99">
        <v>30</v>
      </c>
      <c r="F4" s="99">
        <v>189</v>
      </c>
      <c r="G4" s="101">
        <f t="shared" ref="G4:G38" si="0">E4*F4</f>
        <v>5670</v>
      </c>
      <c r="H4" s="101">
        <f>G4</f>
        <v>5670</v>
      </c>
      <c r="I4" s="101">
        <v>5036</v>
      </c>
      <c r="J4" s="111">
        <f>I4/H4</f>
        <v>0.88818342151675489</v>
      </c>
    </row>
    <row r="5" spans="1:10" ht="20.100000000000001" customHeight="1">
      <c r="A5" s="96"/>
      <c r="B5" s="96"/>
      <c r="C5" s="96" t="s">
        <v>363</v>
      </c>
      <c r="D5" s="100" t="s">
        <v>364</v>
      </c>
      <c r="E5" s="99">
        <v>17</v>
      </c>
      <c r="F5" s="99">
        <v>276</v>
      </c>
      <c r="G5" s="101">
        <f t="shared" si="0"/>
        <v>4692</v>
      </c>
      <c r="H5" s="102">
        <f>SUM(G5:G7)</f>
        <v>25555</v>
      </c>
      <c r="I5" s="102">
        <v>24670</v>
      </c>
      <c r="J5" s="212">
        <f>I5/H5</f>
        <v>0.96536881236548622</v>
      </c>
    </row>
    <row r="6" spans="1:10" ht="20.100000000000001" customHeight="1">
      <c r="A6" s="96"/>
      <c r="B6" s="96"/>
      <c r="C6" s="96"/>
      <c r="D6" s="100" t="s">
        <v>365</v>
      </c>
      <c r="E6" s="99">
        <v>31</v>
      </c>
      <c r="F6" s="99">
        <v>335</v>
      </c>
      <c r="G6" s="101">
        <f t="shared" si="0"/>
        <v>10385</v>
      </c>
      <c r="H6" s="102"/>
      <c r="I6" s="102"/>
      <c r="J6" s="212"/>
    </row>
    <row r="7" spans="1:10" ht="20.100000000000001" customHeight="1">
      <c r="A7" s="96"/>
      <c r="B7" s="96"/>
      <c r="C7" s="96"/>
      <c r="D7" s="100" t="s">
        <v>366</v>
      </c>
      <c r="E7" s="99">
        <v>31</v>
      </c>
      <c r="F7" s="99">
        <v>338</v>
      </c>
      <c r="G7" s="101">
        <f t="shared" si="0"/>
        <v>10478</v>
      </c>
      <c r="H7" s="102"/>
      <c r="I7" s="102"/>
      <c r="J7" s="212"/>
    </row>
    <row r="8" spans="1:10" ht="20.100000000000001" customHeight="1">
      <c r="A8" s="96"/>
      <c r="B8" s="96"/>
      <c r="C8" s="96" t="s">
        <v>367</v>
      </c>
      <c r="D8" s="100" t="s">
        <v>368</v>
      </c>
      <c r="E8" s="99">
        <v>31</v>
      </c>
      <c r="F8" s="99">
        <v>180</v>
      </c>
      <c r="G8" s="101">
        <f t="shared" si="0"/>
        <v>5580</v>
      </c>
      <c r="H8" s="102">
        <f>SUM(G8:G9)</f>
        <v>10980</v>
      </c>
      <c r="I8" s="102">
        <v>9480</v>
      </c>
      <c r="J8" s="212">
        <f>I8/H8</f>
        <v>0.86338797814207646</v>
      </c>
    </row>
    <row r="9" spans="1:10" ht="20.100000000000001" customHeight="1">
      <c r="A9" s="96"/>
      <c r="B9" s="96"/>
      <c r="C9" s="96"/>
      <c r="D9" s="100" t="s">
        <v>369</v>
      </c>
      <c r="E9" s="99">
        <v>30</v>
      </c>
      <c r="F9" s="99">
        <v>180</v>
      </c>
      <c r="G9" s="101">
        <f t="shared" si="0"/>
        <v>5400</v>
      </c>
      <c r="H9" s="102"/>
      <c r="I9" s="102"/>
      <c r="J9" s="212"/>
    </row>
    <row r="10" spans="1:10" ht="20.100000000000001" customHeight="1">
      <c r="A10" s="96"/>
      <c r="B10" s="96"/>
      <c r="C10" s="99" t="s">
        <v>370</v>
      </c>
      <c r="D10" s="100" t="s">
        <v>371</v>
      </c>
      <c r="E10" s="99">
        <v>31</v>
      </c>
      <c r="F10" s="99">
        <v>436</v>
      </c>
      <c r="G10" s="101">
        <f t="shared" si="0"/>
        <v>13516</v>
      </c>
      <c r="H10" s="101">
        <f>G10</f>
        <v>13516</v>
      </c>
      <c r="I10" s="101">
        <v>9955</v>
      </c>
      <c r="J10" s="213">
        <f>I10/H10</f>
        <v>0.73653447765611124</v>
      </c>
    </row>
    <row r="11" spans="1:10" ht="20.100000000000001" customHeight="1">
      <c r="A11" s="96"/>
      <c r="B11" s="96"/>
      <c r="C11" s="96" t="s">
        <v>372</v>
      </c>
      <c r="D11" s="100" t="s">
        <v>373</v>
      </c>
      <c r="E11" s="99">
        <v>30</v>
      </c>
      <c r="F11" s="99">
        <v>199</v>
      </c>
      <c r="G11" s="101">
        <f t="shared" si="0"/>
        <v>5970</v>
      </c>
      <c r="H11" s="102">
        <f>SUM(G11:G12)</f>
        <v>17223</v>
      </c>
      <c r="I11" s="102">
        <v>16146</v>
      </c>
      <c r="J11" s="212">
        <f>I11/H11</f>
        <v>0.93746734018463684</v>
      </c>
    </row>
    <row r="12" spans="1:10" ht="20.100000000000001" customHeight="1">
      <c r="A12" s="96"/>
      <c r="B12" s="96"/>
      <c r="C12" s="96"/>
      <c r="D12" s="100" t="s">
        <v>374</v>
      </c>
      <c r="E12" s="99">
        <v>31</v>
      </c>
      <c r="F12" s="99">
        <v>363</v>
      </c>
      <c r="G12" s="101">
        <f t="shared" si="0"/>
        <v>11253</v>
      </c>
      <c r="H12" s="102"/>
      <c r="I12" s="102"/>
      <c r="J12" s="212"/>
    </row>
    <row r="13" spans="1:10" ht="20.100000000000001" customHeight="1">
      <c r="A13" s="96"/>
      <c r="B13" s="96" t="s">
        <v>779</v>
      </c>
      <c r="C13" s="99" t="s">
        <v>137</v>
      </c>
      <c r="D13" s="100" t="s">
        <v>375</v>
      </c>
      <c r="E13" s="100">
        <v>23</v>
      </c>
      <c r="F13" s="100">
        <v>189</v>
      </c>
      <c r="G13" s="101">
        <f t="shared" si="0"/>
        <v>4347</v>
      </c>
      <c r="H13" s="101">
        <f>G13</f>
        <v>4347</v>
      </c>
      <c r="I13" s="103">
        <v>3900</v>
      </c>
      <c r="J13" s="213">
        <f>I13/H13</f>
        <v>0.8971704623878537</v>
      </c>
    </row>
    <row r="14" spans="1:10" ht="20.100000000000001" customHeight="1">
      <c r="A14" s="96"/>
      <c r="B14" s="96"/>
      <c r="C14" s="100" t="s">
        <v>376</v>
      </c>
      <c r="D14" s="99" t="s">
        <v>377</v>
      </c>
      <c r="E14" s="99">
        <v>31</v>
      </c>
      <c r="F14" s="99">
        <v>189</v>
      </c>
      <c r="G14" s="101">
        <f t="shared" si="0"/>
        <v>5859</v>
      </c>
      <c r="H14" s="101">
        <f t="shared" ref="H14:H21" si="1">G14</f>
        <v>5859</v>
      </c>
      <c r="I14" s="101">
        <v>5113</v>
      </c>
      <c r="J14" s="213">
        <f>I14/H14</f>
        <v>0.87267451783580818</v>
      </c>
    </row>
    <row r="15" spans="1:10" ht="20.100000000000001" customHeight="1">
      <c r="A15" s="96"/>
      <c r="B15" s="96"/>
      <c r="C15" s="100" t="s">
        <v>359</v>
      </c>
      <c r="D15" s="99" t="s">
        <v>378</v>
      </c>
      <c r="E15" s="99">
        <v>31</v>
      </c>
      <c r="F15" s="99">
        <v>204</v>
      </c>
      <c r="G15" s="101">
        <f t="shared" si="0"/>
        <v>6324</v>
      </c>
      <c r="H15" s="101">
        <f t="shared" si="1"/>
        <v>6324</v>
      </c>
      <c r="I15" s="101">
        <v>5657</v>
      </c>
      <c r="J15" s="213">
        <f t="shared" ref="J15:J21" si="2">I15/H15</f>
        <v>0.89452877925363694</v>
      </c>
    </row>
    <row r="16" spans="1:10" ht="20.100000000000001" customHeight="1">
      <c r="A16" s="96"/>
      <c r="B16" s="96"/>
      <c r="C16" s="100" t="s">
        <v>363</v>
      </c>
      <c r="D16" s="99" t="s">
        <v>379</v>
      </c>
      <c r="E16" s="99">
        <v>31</v>
      </c>
      <c r="F16" s="99">
        <v>247</v>
      </c>
      <c r="G16" s="101">
        <f t="shared" si="0"/>
        <v>7657</v>
      </c>
      <c r="H16" s="101">
        <f t="shared" si="1"/>
        <v>7657</v>
      </c>
      <c r="I16" s="101">
        <v>6090</v>
      </c>
      <c r="J16" s="213">
        <f t="shared" si="2"/>
        <v>0.79535065952722994</v>
      </c>
    </row>
    <row r="17" spans="1:10" ht="20.100000000000001" customHeight="1">
      <c r="A17" s="96"/>
      <c r="B17" s="96"/>
      <c r="C17" s="100" t="s">
        <v>380</v>
      </c>
      <c r="D17" s="99" t="s">
        <v>381</v>
      </c>
      <c r="E17" s="99">
        <v>18</v>
      </c>
      <c r="F17" s="99">
        <v>189</v>
      </c>
      <c r="G17" s="101">
        <f t="shared" si="0"/>
        <v>3402</v>
      </c>
      <c r="H17" s="101">
        <f t="shared" si="1"/>
        <v>3402</v>
      </c>
      <c r="I17" s="101">
        <v>2866</v>
      </c>
      <c r="J17" s="213">
        <f t="shared" si="2"/>
        <v>0.84244562022339797</v>
      </c>
    </row>
    <row r="18" spans="1:10" ht="20.100000000000001" customHeight="1">
      <c r="A18" s="96"/>
      <c r="B18" s="96"/>
      <c r="C18" s="100" t="s">
        <v>372</v>
      </c>
      <c r="D18" s="99" t="s">
        <v>382</v>
      </c>
      <c r="E18" s="99">
        <v>49</v>
      </c>
      <c r="F18" s="99">
        <v>156</v>
      </c>
      <c r="G18" s="101">
        <f t="shared" si="0"/>
        <v>7644</v>
      </c>
      <c r="H18" s="101">
        <f t="shared" si="1"/>
        <v>7644</v>
      </c>
      <c r="I18" s="101">
        <v>6616</v>
      </c>
      <c r="J18" s="213">
        <f t="shared" si="2"/>
        <v>0.86551543694400834</v>
      </c>
    </row>
    <row r="19" spans="1:10" ht="20.100000000000001" customHeight="1">
      <c r="A19" s="96"/>
      <c r="B19" s="96"/>
      <c r="C19" s="100" t="s">
        <v>383</v>
      </c>
      <c r="D19" s="99" t="s">
        <v>384</v>
      </c>
      <c r="E19" s="99">
        <v>31</v>
      </c>
      <c r="F19" s="99">
        <v>180</v>
      </c>
      <c r="G19" s="101">
        <f t="shared" si="0"/>
        <v>5580</v>
      </c>
      <c r="H19" s="101">
        <f t="shared" si="1"/>
        <v>5580</v>
      </c>
      <c r="I19" s="101">
        <v>3241</v>
      </c>
      <c r="J19" s="213">
        <f t="shared" si="2"/>
        <v>0.58082437275985666</v>
      </c>
    </row>
    <row r="20" spans="1:10" ht="20.100000000000001" customHeight="1">
      <c r="A20" s="96"/>
      <c r="B20" s="96"/>
      <c r="C20" s="100" t="s">
        <v>385</v>
      </c>
      <c r="D20" s="99" t="s">
        <v>384</v>
      </c>
      <c r="E20" s="99">
        <v>13</v>
      </c>
      <c r="F20" s="99">
        <v>180</v>
      </c>
      <c r="G20" s="101">
        <f t="shared" si="0"/>
        <v>2340</v>
      </c>
      <c r="H20" s="101">
        <f t="shared" si="1"/>
        <v>2340</v>
      </c>
      <c r="I20" s="101">
        <v>1539</v>
      </c>
      <c r="J20" s="213">
        <f t="shared" si="2"/>
        <v>0.65769230769230769</v>
      </c>
    </row>
    <row r="21" spans="1:10" ht="20.100000000000001" customHeight="1">
      <c r="A21" s="96"/>
      <c r="B21" s="96" t="s">
        <v>780</v>
      </c>
      <c r="C21" s="100" t="s">
        <v>204</v>
      </c>
      <c r="D21" s="99" t="s">
        <v>386</v>
      </c>
      <c r="E21" s="99">
        <v>31</v>
      </c>
      <c r="F21" s="99">
        <v>195</v>
      </c>
      <c r="G21" s="101">
        <f t="shared" si="0"/>
        <v>6045</v>
      </c>
      <c r="H21" s="101">
        <f t="shared" si="1"/>
        <v>6045</v>
      </c>
      <c r="I21" s="101">
        <v>5192</v>
      </c>
      <c r="J21" s="213">
        <f t="shared" si="2"/>
        <v>0.85889164598842016</v>
      </c>
    </row>
    <row r="22" spans="1:10" ht="20.100000000000001" customHeight="1">
      <c r="A22" s="96"/>
      <c r="B22" s="96"/>
      <c r="C22" s="104" t="s">
        <v>137</v>
      </c>
      <c r="D22" s="105" t="s">
        <v>387</v>
      </c>
      <c r="E22" s="105">
        <v>31</v>
      </c>
      <c r="F22" s="105">
        <v>189</v>
      </c>
      <c r="G22" s="101">
        <f t="shared" si="0"/>
        <v>5859</v>
      </c>
      <c r="H22" s="102">
        <f>SUM(G22:G23)</f>
        <v>11529</v>
      </c>
      <c r="I22" s="106">
        <v>10725</v>
      </c>
      <c r="J22" s="212">
        <f>I22/H22</f>
        <v>0.93026281550871714</v>
      </c>
    </row>
    <row r="23" spans="1:10" ht="20.100000000000001" customHeight="1">
      <c r="A23" s="96"/>
      <c r="B23" s="96"/>
      <c r="C23" s="104"/>
      <c r="D23" s="105" t="s">
        <v>388</v>
      </c>
      <c r="E23" s="105">
        <v>30</v>
      </c>
      <c r="F23" s="105">
        <v>189</v>
      </c>
      <c r="G23" s="101">
        <f t="shared" si="0"/>
        <v>5670</v>
      </c>
      <c r="H23" s="102"/>
      <c r="I23" s="106"/>
      <c r="J23" s="212"/>
    </row>
    <row r="24" spans="1:10" ht="20.100000000000001" customHeight="1">
      <c r="A24" s="96"/>
      <c r="B24" s="96"/>
      <c r="C24" s="99" t="s">
        <v>363</v>
      </c>
      <c r="D24" s="105" t="s">
        <v>389</v>
      </c>
      <c r="E24" s="105">
        <v>31</v>
      </c>
      <c r="F24" s="105">
        <f>(276+272)/2</f>
        <v>274</v>
      </c>
      <c r="G24" s="101">
        <f t="shared" si="0"/>
        <v>8494</v>
      </c>
      <c r="H24" s="101">
        <f t="shared" ref="H24" si="3">G24</f>
        <v>8494</v>
      </c>
      <c r="I24" s="107">
        <v>8131</v>
      </c>
      <c r="J24" s="213">
        <f t="shared" ref="J24" si="4">I24/H24</f>
        <v>0.95726395102425244</v>
      </c>
    </row>
    <row r="25" spans="1:10" ht="20.100000000000001" customHeight="1">
      <c r="A25" s="96"/>
      <c r="B25" s="96"/>
      <c r="C25" s="96" t="s">
        <v>376</v>
      </c>
      <c r="D25" s="105" t="s">
        <v>390</v>
      </c>
      <c r="E25" s="105">
        <v>35</v>
      </c>
      <c r="F25" s="105">
        <v>291</v>
      </c>
      <c r="G25" s="101">
        <f t="shared" si="0"/>
        <v>10185</v>
      </c>
      <c r="H25" s="102">
        <f>SUM(G25:G26)</f>
        <v>16800</v>
      </c>
      <c r="I25" s="106">
        <v>15493</v>
      </c>
      <c r="J25" s="212">
        <f>I25/H25</f>
        <v>0.92220238095238094</v>
      </c>
    </row>
    <row r="26" spans="1:10" ht="20.100000000000001" customHeight="1">
      <c r="A26" s="96"/>
      <c r="B26" s="96"/>
      <c r="C26" s="96"/>
      <c r="D26" s="105" t="s">
        <v>391</v>
      </c>
      <c r="E26" s="105">
        <v>35</v>
      </c>
      <c r="F26" s="105">
        <v>189</v>
      </c>
      <c r="G26" s="101">
        <f t="shared" si="0"/>
        <v>6615</v>
      </c>
      <c r="H26" s="102"/>
      <c r="I26" s="106"/>
      <c r="J26" s="212"/>
    </row>
    <row r="27" spans="1:10" ht="20.100000000000001" customHeight="1">
      <c r="A27" s="96"/>
      <c r="B27" s="96"/>
      <c r="C27" s="99" t="s">
        <v>359</v>
      </c>
      <c r="D27" s="105" t="s">
        <v>392</v>
      </c>
      <c r="E27" s="105">
        <v>31</v>
      </c>
      <c r="F27" s="105">
        <v>174</v>
      </c>
      <c r="G27" s="101">
        <f t="shared" si="0"/>
        <v>5394</v>
      </c>
      <c r="H27" s="101">
        <f t="shared" ref="H27:H45" si="5">G27</f>
        <v>5394</v>
      </c>
      <c r="I27" s="107">
        <v>5154</v>
      </c>
      <c r="J27" s="213">
        <f t="shared" ref="J27:J38" si="6">I27/H27</f>
        <v>0.95550611790878759</v>
      </c>
    </row>
    <row r="28" spans="1:10" ht="20.100000000000001" customHeight="1">
      <c r="A28" s="96"/>
      <c r="B28" s="96"/>
      <c r="C28" s="100" t="s">
        <v>370</v>
      </c>
      <c r="D28" s="105" t="s">
        <v>393</v>
      </c>
      <c r="E28" s="105">
        <v>31</v>
      </c>
      <c r="F28" s="105">
        <v>180</v>
      </c>
      <c r="G28" s="101">
        <f t="shared" si="0"/>
        <v>5580</v>
      </c>
      <c r="H28" s="101">
        <f t="shared" si="5"/>
        <v>5580</v>
      </c>
      <c r="I28" s="107">
        <v>4121</v>
      </c>
      <c r="J28" s="213">
        <f t="shared" si="6"/>
        <v>0.73853046594982075</v>
      </c>
    </row>
    <row r="29" spans="1:10" ht="20.100000000000001" customHeight="1">
      <c r="A29" s="96"/>
      <c r="B29" s="96"/>
      <c r="C29" s="99" t="s">
        <v>394</v>
      </c>
      <c r="D29" s="105" t="s">
        <v>395</v>
      </c>
      <c r="E29" s="105">
        <v>31</v>
      </c>
      <c r="F29" s="105">
        <v>180</v>
      </c>
      <c r="G29" s="101">
        <f t="shared" si="0"/>
        <v>5580</v>
      </c>
      <c r="H29" s="101">
        <f t="shared" si="5"/>
        <v>5580</v>
      </c>
      <c r="I29" s="107">
        <v>5254</v>
      </c>
      <c r="J29" s="213">
        <f t="shared" si="6"/>
        <v>0.94157706093189963</v>
      </c>
    </row>
    <row r="30" spans="1:10" ht="20.100000000000001" customHeight="1">
      <c r="A30" s="96"/>
      <c r="B30" s="96"/>
      <c r="C30" s="99" t="s">
        <v>372</v>
      </c>
      <c r="D30" s="105" t="s">
        <v>396</v>
      </c>
      <c r="E30" s="105">
        <v>31</v>
      </c>
      <c r="F30" s="105">
        <v>199</v>
      </c>
      <c r="G30" s="101">
        <f t="shared" si="0"/>
        <v>6169</v>
      </c>
      <c r="H30" s="101">
        <f t="shared" si="5"/>
        <v>6169</v>
      </c>
      <c r="I30" s="107">
        <v>5406</v>
      </c>
      <c r="J30" s="213">
        <f t="shared" si="6"/>
        <v>0.87631706921705299</v>
      </c>
    </row>
    <row r="31" spans="1:10" ht="20.100000000000001" customHeight="1">
      <c r="A31" s="96"/>
      <c r="B31" s="96"/>
      <c r="C31" s="99" t="s">
        <v>397</v>
      </c>
      <c r="D31" s="105" t="s">
        <v>398</v>
      </c>
      <c r="E31" s="105">
        <v>44</v>
      </c>
      <c r="F31" s="105">
        <v>180</v>
      </c>
      <c r="G31" s="101">
        <f t="shared" si="0"/>
        <v>7920</v>
      </c>
      <c r="H31" s="101">
        <f t="shared" si="5"/>
        <v>7920</v>
      </c>
      <c r="I31" s="107">
        <v>7105</v>
      </c>
      <c r="J31" s="213">
        <f t="shared" si="6"/>
        <v>0.89709595959595956</v>
      </c>
    </row>
    <row r="32" spans="1:10" ht="20.100000000000001" customHeight="1">
      <c r="A32" s="96"/>
      <c r="B32" s="96" t="s">
        <v>781</v>
      </c>
      <c r="C32" s="99" t="s">
        <v>172</v>
      </c>
      <c r="D32" s="99" t="s">
        <v>399</v>
      </c>
      <c r="E32" s="99">
        <v>30</v>
      </c>
      <c r="F32" s="100">
        <v>195</v>
      </c>
      <c r="G32" s="101">
        <f t="shared" si="0"/>
        <v>5850</v>
      </c>
      <c r="H32" s="101">
        <f t="shared" si="5"/>
        <v>5850</v>
      </c>
      <c r="I32" s="101">
        <v>5364</v>
      </c>
      <c r="J32" s="213">
        <f t="shared" si="6"/>
        <v>0.91692307692307695</v>
      </c>
    </row>
    <row r="33" spans="1:10" ht="20.100000000000001" customHeight="1">
      <c r="A33" s="96"/>
      <c r="B33" s="96"/>
      <c r="C33" s="99" t="s">
        <v>400</v>
      </c>
      <c r="D33" s="99" t="s">
        <v>384</v>
      </c>
      <c r="E33" s="99">
        <v>4</v>
      </c>
      <c r="F33" s="100">
        <v>189</v>
      </c>
      <c r="G33" s="101">
        <f t="shared" si="0"/>
        <v>756</v>
      </c>
      <c r="H33" s="101">
        <f t="shared" si="5"/>
        <v>756</v>
      </c>
      <c r="I33" s="101">
        <v>652</v>
      </c>
      <c r="J33" s="213">
        <f t="shared" si="6"/>
        <v>0.86243386243386244</v>
      </c>
    </row>
    <row r="34" spans="1:10" ht="20.100000000000001" customHeight="1">
      <c r="A34" s="96"/>
      <c r="B34" s="96"/>
      <c r="C34" s="99" t="s">
        <v>380</v>
      </c>
      <c r="D34" s="99" t="s">
        <v>401</v>
      </c>
      <c r="E34" s="99">
        <v>30</v>
      </c>
      <c r="F34" s="100">
        <v>189</v>
      </c>
      <c r="G34" s="101">
        <f t="shared" si="0"/>
        <v>5670</v>
      </c>
      <c r="H34" s="101">
        <f t="shared" si="5"/>
        <v>5670</v>
      </c>
      <c r="I34" s="101">
        <v>5024</v>
      </c>
      <c r="J34" s="213">
        <f t="shared" si="6"/>
        <v>0.88606701940035271</v>
      </c>
    </row>
    <row r="35" spans="1:10" ht="20.100000000000001" customHeight="1">
      <c r="A35" s="96"/>
      <c r="B35" s="96"/>
      <c r="C35" s="99" t="s">
        <v>402</v>
      </c>
      <c r="D35" s="105" t="s">
        <v>403</v>
      </c>
      <c r="E35" s="105">
        <v>60</v>
      </c>
      <c r="F35" s="105">
        <v>180</v>
      </c>
      <c r="G35" s="101">
        <f t="shared" si="0"/>
        <v>10800</v>
      </c>
      <c r="H35" s="101">
        <f t="shared" si="5"/>
        <v>10800</v>
      </c>
      <c r="I35" s="107">
        <v>9219</v>
      </c>
      <c r="J35" s="213">
        <f t="shared" si="6"/>
        <v>0.8536111111111111</v>
      </c>
    </row>
    <row r="36" spans="1:10" ht="20.100000000000001" customHeight="1">
      <c r="A36" s="96"/>
      <c r="B36" s="96"/>
      <c r="C36" s="99" t="s">
        <v>383</v>
      </c>
      <c r="D36" s="99" t="s">
        <v>384</v>
      </c>
      <c r="E36" s="99">
        <v>29</v>
      </c>
      <c r="F36" s="100">
        <v>180</v>
      </c>
      <c r="G36" s="101">
        <f t="shared" si="0"/>
        <v>5220</v>
      </c>
      <c r="H36" s="101">
        <f t="shared" si="5"/>
        <v>5220</v>
      </c>
      <c r="I36" s="101">
        <v>5020</v>
      </c>
      <c r="J36" s="213">
        <f t="shared" si="6"/>
        <v>0.96168582375478928</v>
      </c>
    </row>
    <row r="37" spans="1:10" ht="20.100000000000001" customHeight="1">
      <c r="A37" s="96"/>
      <c r="B37" s="96"/>
      <c r="C37" s="99" t="s">
        <v>370</v>
      </c>
      <c r="D37" s="99" t="s">
        <v>404</v>
      </c>
      <c r="E37" s="99">
        <v>31</v>
      </c>
      <c r="F37" s="100">
        <v>180</v>
      </c>
      <c r="G37" s="101">
        <f t="shared" si="0"/>
        <v>5580</v>
      </c>
      <c r="H37" s="101">
        <f t="shared" si="5"/>
        <v>5580</v>
      </c>
      <c r="I37" s="101">
        <v>4409</v>
      </c>
      <c r="J37" s="213">
        <f t="shared" si="6"/>
        <v>0.79014336917562722</v>
      </c>
    </row>
    <row r="38" spans="1:10" ht="20.100000000000001" customHeight="1">
      <c r="A38" s="96"/>
      <c r="B38" s="209" t="s">
        <v>782</v>
      </c>
      <c r="C38" s="99" t="s">
        <v>16</v>
      </c>
      <c r="D38" s="99" t="s">
        <v>405</v>
      </c>
      <c r="E38" s="99">
        <v>31</v>
      </c>
      <c r="F38" s="99">
        <v>189</v>
      </c>
      <c r="G38" s="103">
        <f t="shared" si="0"/>
        <v>5859</v>
      </c>
      <c r="H38" s="101">
        <f t="shared" si="5"/>
        <v>5859</v>
      </c>
      <c r="I38" s="101">
        <v>5071</v>
      </c>
      <c r="J38" s="213">
        <f t="shared" si="6"/>
        <v>0.86550605905444611</v>
      </c>
    </row>
    <row r="39" spans="1:10" ht="20.100000000000001" customHeight="1">
      <c r="A39" s="96"/>
      <c r="B39" s="214"/>
      <c r="C39" s="214"/>
      <c r="D39" s="214"/>
      <c r="E39" s="214"/>
      <c r="F39" s="214"/>
      <c r="G39" s="215"/>
      <c r="H39" s="215">
        <f>SUM(H2:H38)</f>
        <v>251359</v>
      </c>
      <c r="I39" s="215">
        <f>SUM(I2:I38)</f>
        <v>220886</v>
      </c>
      <c r="J39" s="216">
        <f>I39/H39</f>
        <v>0.87876702246587546</v>
      </c>
    </row>
    <row r="40" spans="1:10" ht="20.100000000000001" customHeight="1">
      <c r="A40" s="96" t="s">
        <v>783</v>
      </c>
      <c r="B40" s="96" t="s">
        <v>784</v>
      </c>
      <c r="C40" s="99" t="s">
        <v>16</v>
      </c>
      <c r="D40" s="100" t="s">
        <v>406</v>
      </c>
      <c r="E40" s="99">
        <v>62</v>
      </c>
      <c r="F40" s="99">
        <v>189</v>
      </c>
      <c r="G40" s="103">
        <f>E40*F40</f>
        <v>11718</v>
      </c>
      <c r="H40" s="101">
        <f t="shared" si="5"/>
        <v>11718</v>
      </c>
      <c r="I40" s="101">
        <v>10457</v>
      </c>
      <c r="J40" s="111">
        <f>I40/H40</f>
        <v>0.89238777948455372</v>
      </c>
    </row>
    <row r="41" spans="1:10" ht="20.100000000000001" customHeight="1">
      <c r="A41" s="96"/>
      <c r="B41" s="96"/>
      <c r="C41" s="99" t="s">
        <v>137</v>
      </c>
      <c r="D41" s="100" t="s">
        <v>407</v>
      </c>
      <c r="E41" s="99">
        <v>31</v>
      </c>
      <c r="F41" s="99">
        <v>189</v>
      </c>
      <c r="G41" s="103">
        <f t="shared" ref="G41:G45" si="7">E41*F41</f>
        <v>5859</v>
      </c>
      <c r="H41" s="101">
        <f t="shared" si="5"/>
        <v>5859</v>
      </c>
      <c r="I41" s="101">
        <v>5656</v>
      </c>
      <c r="J41" s="111">
        <f t="shared" ref="J41:J45" si="8">I41/H41</f>
        <v>0.96535244922341701</v>
      </c>
    </row>
    <row r="42" spans="1:10" ht="20.100000000000001" customHeight="1">
      <c r="A42" s="96"/>
      <c r="B42" s="96"/>
      <c r="C42" s="100" t="s">
        <v>113</v>
      </c>
      <c r="D42" s="100" t="s">
        <v>408</v>
      </c>
      <c r="E42" s="99">
        <v>31</v>
      </c>
      <c r="F42" s="99">
        <f>(272+276)/2</f>
        <v>274</v>
      </c>
      <c r="G42" s="103">
        <f t="shared" si="7"/>
        <v>8494</v>
      </c>
      <c r="H42" s="101">
        <f t="shared" si="5"/>
        <v>8494</v>
      </c>
      <c r="I42" s="101">
        <v>7418</v>
      </c>
      <c r="J42" s="111">
        <f t="shared" si="8"/>
        <v>0.87332234518483631</v>
      </c>
    </row>
    <row r="43" spans="1:10" ht="20.100000000000001" customHeight="1">
      <c r="A43" s="96"/>
      <c r="B43" s="96"/>
      <c r="C43" s="100" t="s">
        <v>409</v>
      </c>
      <c r="D43" s="100"/>
      <c r="E43" s="99">
        <v>16</v>
      </c>
      <c r="F43" s="99">
        <v>159</v>
      </c>
      <c r="G43" s="103">
        <f t="shared" si="7"/>
        <v>2544</v>
      </c>
      <c r="H43" s="101">
        <f t="shared" si="5"/>
        <v>2544</v>
      </c>
      <c r="I43" s="101">
        <v>2342</v>
      </c>
      <c r="J43" s="111">
        <f t="shared" si="8"/>
        <v>0.92059748427672961</v>
      </c>
    </row>
    <row r="44" spans="1:10" ht="20.100000000000001" customHeight="1">
      <c r="A44" s="96"/>
      <c r="B44" s="96"/>
      <c r="C44" s="100" t="s">
        <v>410</v>
      </c>
      <c r="D44" s="100"/>
      <c r="E44" s="99">
        <v>14</v>
      </c>
      <c r="F44" s="99">
        <v>195</v>
      </c>
      <c r="G44" s="103">
        <f t="shared" si="7"/>
        <v>2730</v>
      </c>
      <c r="H44" s="101">
        <f t="shared" si="5"/>
        <v>2730</v>
      </c>
      <c r="I44" s="101">
        <v>2655</v>
      </c>
      <c r="J44" s="111">
        <f t="shared" si="8"/>
        <v>0.97252747252747251</v>
      </c>
    </row>
    <row r="45" spans="1:10" ht="20.100000000000001" customHeight="1">
      <c r="A45" s="96"/>
      <c r="B45" s="96"/>
      <c r="C45" s="99" t="s">
        <v>411</v>
      </c>
      <c r="D45" s="100" t="s">
        <v>412</v>
      </c>
      <c r="E45" s="99">
        <v>50</v>
      </c>
      <c r="F45" s="99">
        <v>189</v>
      </c>
      <c r="G45" s="103">
        <f t="shared" si="7"/>
        <v>9450</v>
      </c>
      <c r="H45" s="101">
        <f t="shared" si="5"/>
        <v>9450</v>
      </c>
      <c r="I45" s="101">
        <v>8775</v>
      </c>
      <c r="J45" s="111">
        <f t="shared" si="8"/>
        <v>0.9285714285714286</v>
      </c>
    </row>
    <row r="46" spans="1:10" ht="20.100000000000001" customHeight="1">
      <c r="A46" s="96"/>
      <c r="B46" s="96"/>
      <c r="C46" s="96" t="s">
        <v>413</v>
      </c>
      <c r="D46" s="100" t="s">
        <v>414</v>
      </c>
      <c r="E46" s="104">
        <v>62</v>
      </c>
      <c r="F46" s="104">
        <v>205</v>
      </c>
      <c r="G46" s="108">
        <f>E46*F46</f>
        <v>12710</v>
      </c>
      <c r="H46" s="102">
        <v>12095</v>
      </c>
      <c r="I46" s="102">
        <v>9967</v>
      </c>
      <c r="J46" s="212">
        <f>I46/H46</f>
        <v>0.82405952873088051</v>
      </c>
    </row>
    <row r="47" spans="1:10" ht="20.100000000000001" customHeight="1">
      <c r="A47" s="96"/>
      <c r="B47" s="96"/>
      <c r="C47" s="96"/>
      <c r="D47" s="100" t="s">
        <v>415</v>
      </c>
      <c r="E47" s="104"/>
      <c r="F47" s="104"/>
      <c r="G47" s="108"/>
      <c r="H47" s="102"/>
      <c r="I47" s="102"/>
      <c r="J47" s="212"/>
    </row>
    <row r="48" spans="1:10" ht="20.100000000000001" customHeight="1">
      <c r="A48" s="96"/>
      <c r="B48" s="96"/>
      <c r="C48" s="99" t="s">
        <v>416</v>
      </c>
      <c r="D48" s="100" t="s">
        <v>417</v>
      </c>
      <c r="E48" s="100">
        <v>31</v>
      </c>
      <c r="F48" s="100">
        <v>196</v>
      </c>
      <c r="G48" s="103">
        <f t="shared" ref="G48:G50" si="9">E48*F48</f>
        <v>6076</v>
      </c>
      <c r="H48" s="101">
        <f t="shared" ref="H48" si="10">G48</f>
        <v>6076</v>
      </c>
      <c r="I48" s="101">
        <v>3513</v>
      </c>
      <c r="J48" s="111">
        <f t="shared" ref="J48:J49" si="11">I48/H48</f>
        <v>0.57817643186306777</v>
      </c>
    </row>
    <row r="49" spans="1:10" ht="20.100000000000001" customHeight="1">
      <c r="A49" s="96"/>
      <c r="B49" s="96"/>
      <c r="C49" s="100" t="s">
        <v>418</v>
      </c>
      <c r="D49" s="100" t="s">
        <v>419</v>
      </c>
      <c r="E49" s="100">
        <v>31</v>
      </c>
      <c r="F49" s="100">
        <v>184</v>
      </c>
      <c r="G49" s="103">
        <f t="shared" si="9"/>
        <v>5704</v>
      </c>
      <c r="H49" s="101">
        <v>5520</v>
      </c>
      <c r="I49" s="101">
        <v>4754</v>
      </c>
      <c r="J49" s="111">
        <f t="shared" si="11"/>
        <v>0.86123188405797102</v>
      </c>
    </row>
    <row r="50" spans="1:10" ht="20.100000000000001" customHeight="1">
      <c r="A50" s="96"/>
      <c r="B50" s="104" t="s">
        <v>785</v>
      </c>
      <c r="C50" s="104" t="s">
        <v>246</v>
      </c>
      <c r="D50" s="100" t="s">
        <v>420</v>
      </c>
      <c r="E50" s="100">
        <v>123</v>
      </c>
      <c r="F50" s="100">
        <v>290</v>
      </c>
      <c r="G50" s="103">
        <f t="shared" si="9"/>
        <v>35670</v>
      </c>
      <c r="H50" s="108">
        <f>G50</f>
        <v>35670</v>
      </c>
      <c r="I50" s="108">
        <v>24023</v>
      </c>
      <c r="J50" s="217">
        <f>I50/H50</f>
        <v>0.67347911410148587</v>
      </c>
    </row>
    <row r="51" spans="1:10" ht="20.100000000000001" customHeight="1">
      <c r="A51" s="96"/>
      <c r="B51" s="104"/>
      <c r="C51" s="104"/>
      <c r="D51" s="100" t="s">
        <v>421</v>
      </c>
      <c r="E51" s="100" t="s">
        <v>384</v>
      </c>
      <c r="F51" s="100">
        <v>290</v>
      </c>
      <c r="G51" s="103" t="s">
        <v>384</v>
      </c>
      <c r="H51" s="108"/>
      <c r="I51" s="108"/>
      <c r="J51" s="217"/>
    </row>
    <row r="52" spans="1:10" ht="20.100000000000001" customHeight="1">
      <c r="A52" s="96"/>
      <c r="B52" s="104"/>
      <c r="C52" s="104"/>
      <c r="D52" s="100" t="s">
        <v>422</v>
      </c>
      <c r="E52" s="100" t="s">
        <v>384</v>
      </c>
      <c r="F52" s="100">
        <v>290</v>
      </c>
      <c r="G52" s="103" t="s">
        <v>384</v>
      </c>
      <c r="H52" s="108"/>
      <c r="I52" s="108"/>
      <c r="J52" s="217"/>
    </row>
    <row r="53" spans="1:10" ht="20.100000000000001" customHeight="1">
      <c r="A53" s="96"/>
      <c r="B53" s="104"/>
      <c r="C53" s="100" t="s">
        <v>410</v>
      </c>
      <c r="D53" s="100"/>
      <c r="E53" s="100">
        <v>16</v>
      </c>
      <c r="F53" s="100">
        <v>195</v>
      </c>
      <c r="G53" s="103">
        <f t="shared" ref="G53:G56" si="12">E53*F53</f>
        <v>3120</v>
      </c>
      <c r="H53" s="101">
        <f t="shared" ref="H53:H54" si="13">G53</f>
        <v>3120</v>
      </c>
      <c r="I53" s="103">
        <v>3060</v>
      </c>
      <c r="J53" s="111">
        <f t="shared" ref="J53:J55" si="14">I53/H53</f>
        <v>0.98076923076923073</v>
      </c>
    </row>
    <row r="54" spans="1:10" ht="20.100000000000001" customHeight="1">
      <c r="A54" s="96"/>
      <c r="B54" s="104"/>
      <c r="C54" s="100" t="s">
        <v>137</v>
      </c>
      <c r="D54" s="100" t="s">
        <v>423</v>
      </c>
      <c r="E54" s="100">
        <v>31</v>
      </c>
      <c r="F54" s="100">
        <v>189</v>
      </c>
      <c r="G54" s="103">
        <f t="shared" si="12"/>
        <v>5859</v>
      </c>
      <c r="H54" s="101">
        <f t="shared" si="13"/>
        <v>5859</v>
      </c>
      <c r="I54" s="103">
        <v>5557</v>
      </c>
      <c r="J54" s="111">
        <f t="shared" si="14"/>
        <v>0.94845536781020656</v>
      </c>
    </row>
    <row r="55" spans="1:10" ht="20.100000000000001" customHeight="1">
      <c r="A55" s="96"/>
      <c r="B55" s="104"/>
      <c r="C55" s="100" t="s">
        <v>376</v>
      </c>
      <c r="D55" s="100" t="s">
        <v>424</v>
      </c>
      <c r="E55" s="100">
        <v>20</v>
      </c>
      <c r="F55" s="100">
        <v>183</v>
      </c>
      <c r="G55" s="103">
        <f t="shared" si="12"/>
        <v>3660</v>
      </c>
      <c r="H55" s="101">
        <v>3660</v>
      </c>
      <c r="I55" s="103">
        <v>3571</v>
      </c>
      <c r="J55" s="111">
        <f t="shared" si="14"/>
        <v>0.97568306010928962</v>
      </c>
    </row>
    <row r="56" spans="1:10" ht="20.100000000000001" customHeight="1">
      <c r="A56" s="96"/>
      <c r="B56" s="104"/>
      <c r="C56" s="104" t="s">
        <v>241</v>
      </c>
      <c r="D56" s="100" t="s">
        <v>425</v>
      </c>
      <c r="E56" s="100">
        <v>123</v>
      </c>
      <c r="F56" s="100">
        <v>291</v>
      </c>
      <c r="G56" s="103">
        <f t="shared" si="12"/>
        <v>35793</v>
      </c>
      <c r="H56" s="108">
        <f>G56</f>
        <v>35793</v>
      </c>
      <c r="I56" s="108">
        <v>24020</v>
      </c>
      <c r="J56" s="217">
        <f>I56/H56</f>
        <v>0.67108093761349985</v>
      </c>
    </row>
    <row r="57" spans="1:10" ht="20.100000000000001" customHeight="1">
      <c r="A57" s="96"/>
      <c r="B57" s="104"/>
      <c r="C57" s="104"/>
      <c r="D57" s="100" t="s">
        <v>426</v>
      </c>
      <c r="E57" s="100" t="s">
        <v>384</v>
      </c>
      <c r="F57" s="100">
        <v>291</v>
      </c>
      <c r="G57" s="103" t="s">
        <v>384</v>
      </c>
      <c r="H57" s="108"/>
      <c r="I57" s="108"/>
      <c r="J57" s="217"/>
    </row>
    <row r="58" spans="1:10" ht="20.100000000000001" customHeight="1">
      <c r="A58" s="96"/>
      <c r="B58" s="104"/>
      <c r="C58" s="104"/>
      <c r="D58" s="100" t="s">
        <v>427</v>
      </c>
      <c r="E58" s="100" t="s">
        <v>384</v>
      </c>
      <c r="F58" s="100">
        <v>291</v>
      </c>
      <c r="G58" s="103" t="s">
        <v>384</v>
      </c>
      <c r="H58" s="108"/>
      <c r="I58" s="108"/>
      <c r="J58" s="217"/>
    </row>
    <row r="59" spans="1:10" ht="20.100000000000001" customHeight="1">
      <c r="A59" s="96"/>
      <c r="B59" s="104"/>
      <c r="C59" s="100" t="s">
        <v>428</v>
      </c>
      <c r="D59" s="100" t="s">
        <v>429</v>
      </c>
      <c r="E59" s="100">
        <v>31</v>
      </c>
      <c r="F59" s="100">
        <v>189</v>
      </c>
      <c r="G59" s="103">
        <f t="shared" ref="G59:G68" si="15">E59*F59</f>
        <v>5859</v>
      </c>
      <c r="H59" s="101">
        <v>5859</v>
      </c>
      <c r="I59" s="103">
        <v>5671</v>
      </c>
      <c r="J59" s="111">
        <f t="shared" ref="J59" si="16">I59/H59</f>
        <v>0.96791261307390342</v>
      </c>
    </row>
    <row r="60" spans="1:10" ht="20.100000000000001" customHeight="1">
      <c r="A60" s="96"/>
      <c r="B60" s="104"/>
      <c r="C60" s="104" t="s">
        <v>430</v>
      </c>
      <c r="D60" s="100" t="s">
        <v>431</v>
      </c>
      <c r="E60" s="100">
        <v>31</v>
      </c>
      <c r="F60" s="100">
        <v>230</v>
      </c>
      <c r="G60" s="103">
        <f t="shared" si="15"/>
        <v>7130</v>
      </c>
      <c r="H60" s="102">
        <f>SUM(G60:G61)</f>
        <v>14260</v>
      </c>
      <c r="I60" s="108">
        <v>12233</v>
      </c>
      <c r="J60" s="217">
        <f>I60/H60</f>
        <v>0.85785413744740535</v>
      </c>
    </row>
    <row r="61" spans="1:10" ht="20.100000000000001" customHeight="1">
      <c r="A61" s="96"/>
      <c r="B61" s="104"/>
      <c r="C61" s="104"/>
      <c r="D61" s="100" t="s">
        <v>432</v>
      </c>
      <c r="E61" s="100">
        <v>31</v>
      </c>
      <c r="F61" s="100">
        <v>230</v>
      </c>
      <c r="G61" s="103">
        <f t="shared" si="15"/>
        <v>7130</v>
      </c>
      <c r="H61" s="102"/>
      <c r="I61" s="108"/>
      <c r="J61" s="217"/>
    </row>
    <row r="62" spans="1:10" ht="20.100000000000001" customHeight="1">
      <c r="A62" s="96"/>
      <c r="B62" s="104"/>
      <c r="C62" s="104" t="s">
        <v>433</v>
      </c>
      <c r="D62" s="100" t="s">
        <v>434</v>
      </c>
      <c r="E62" s="100">
        <v>31</v>
      </c>
      <c r="F62" s="100">
        <v>274</v>
      </c>
      <c r="G62" s="103">
        <f t="shared" si="15"/>
        <v>8494</v>
      </c>
      <c r="H62" s="102">
        <v>17326</v>
      </c>
      <c r="I62" s="108">
        <v>15499</v>
      </c>
      <c r="J62" s="217">
        <f>I62/H62</f>
        <v>0.8945515410365924</v>
      </c>
    </row>
    <row r="63" spans="1:10" ht="20.100000000000001" customHeight="1">
      <c r="A63" s="96"/>
      <c r="B63" s="104"/>
      <c r="C63" s="104"/>
      <c r="D63" s="100" t="s">
        <v>435</v>
      </c>
      <c r="E63" s="100">
        <v>32</v>
      </c>
      <c r="F63" s="100">
        <v>276</v>
      </c>
      <c r="G63" s="103">
        <f t="shared" si="15"/>
        <v>8832</v>
      </c>
      <c r="H63" s="102"/>
      <c r="I63" s="108"/>
      <c r="J63" s="217"/>
    </row>
    <row r="64" spans="1:10" ht="20.100000000000001" customHeight="1">
      <c r="A64" s="96"/>
      <c r="B64" s="96" t="s">
        <v>786</v>
      </c>
      <c r="C64" s="100" t="s">
        <v>246</v>
      </c>
      <c r="D64" s="100" t="s">
        <v>436</v>
      </c>
      <c r="E64" s="100">
        <v>17</v>
      </c>
      <c r="F64" s="100">
        <v>188</v>
      </c>
      <c r="G64" s="103">
        <f t="shared" si="15"/>
        <v>3196</v>
      </c>
      <c r="H64" s="103">
        <f>G64</f>
        <v>3196</v>
      </c>
      <c r="I64" s="103">
        <v>2225</v>
      </c>
      <c r="J64" s="111">
        <f t="shared" ref="J64:J68" si="17">I64/H64</f>
        <v>0.6961827284105131</v>
      </c>
    </row>
    <row r="65" spans="1:10" ht="20.100000000000001" customHeight="1">
      <c r="A65" s="96"/>
      <c r="B65" s="96"/>
      <c r="C65" s="100" t="s">
        <v>437</v>
      </c>
      <c r="D65" s="100"/>
      <c r="E65" s="100">
        <v>12</v>
      </c>
      <c r="F65" s="100">
        <v>189</v>
      </c>
      <c r="G65" s="103">
        <f t="shared" si="15"/>
        <v>2268</v>
      </c>
      <c r="H65" s="103">
        <f>G65</f>
        <v>2268</v>
      </c>
      <c r="I65" s="103">
        <v>2029</v>
      </c>
      <c r="J65" s="111">
        <f t="shared" si="17"/>
        <v>0.89462081128747795</v>
      </c>
    </row>
    <row r="66" spans="1:10" ht="20.100000000000001" customHeight="1">
      <c r="A66" s="96"/>
      <c r="B66" s="96"/>
      <c r="C66" s="100" t="s">
        <v>438</v>
      </c>
      <c r="D66" s="100"/>
      <c r="E66" s="100">
        <v>31</v>
      </c>
      <c r="F66" s="100">
        <v>189</v>
      </c>
      <c r="G66" s="103">
        <f t="shared" si="15"/>
        <v>5859</v>
      </c>
      <c r="H66" s="103">
        <f>G66</f>
        <v>5859</v>
      </c>
      <c r="I66" s="103">
        <v>5610</v>
      </c>
      <c r="J66" s="111">
        <f t="shared" si="17"/>
        <v>0.95750128008192525</v>
      </c>
    </row>
    <row r="67" spans="1:10" ht="20.100000000000001" customHeight="1">
      <c r="A67" s="96"/>
      <c r="B67" s="96"/>
      <c r="C67" s="100" t="s">
        <v>363</v>
      </c>
      <c r="D67" s="100"/>
      <c r="E67" s="100">
        <v>2</v>
      </c>
      <c r="F67" s="100">
        <v>272</v>
      </c>
      <c r="G67" s="103">
        <f t="shared" si="15"/>
        <v>544</v>
      </c>
      <c r="H67" s="103">
        <f>G67</f>
        <v>544</v>
      </c>
      <c r="I67" s="103">
        <v>522</v>
      </c>
      <c r="J67" s="111">
        <f t="shared" si="17"/>
        <v>0.9595588235294118</v>
      </c>
    </row>
    <row r="68" spans="1:10" ht="20.100000000000001" customHeight="1">
      <c r="A68" s="96"/>
      <c r="B68" s="96"/>
      <c r="C68" s="100" t="s">
        <v>430</v>
      </c>
      <c r="D68" s="99" t="s">
        <v>439</v>
      </c>
      <c r="E68" s="100">
        <v>31</v>
      </c>
      <c r="F68" s="99">
        <v>230</v>
      </c>
      <c r="G68" s="103">
        <f t="shared" si="15"/>
        <v>7130</v>
      </c>
      <c r="H68" s="101">
        <f>G68</f>
        <v>7130</v>
      </c>
      <c r="I68" s="101">
        <v>4824</v>
      </c>
      <c r="J68" s="111">
        <f t="shared" si="17"/>
        <v>0.67657784011220201</v>
      </c>
    </row>
    <row r="69" spans="1:10" ht="20.100000000000001" customHeight="1">
      <c r="A69" s="96"/>
      <c r="B69" s="96" t="s">
        <v>787</v>
      </c>
      <c r="C69" s="96" t="s">
        <v>359</v>
      </c>
      <c r="D69" s="100" t="s">
        <v>360</v>
      </c>
      <c r="E69" s="99">
        <v>31</v>
      </c>
      <c r="F69" s="99">
        <v>174</v>
      </c>
      <c r="G69" s="101">
        <f>E69*F69</f>
        <v>5394</v>
      </c>
      <c r="H69" s="102">
        <f>SUM(G69:G70)</f>
        <v>16058</v>
      </c>
      <c r="I69" s="102">
        <v>14159</v>
      </c>
      <c r="J69" s="212">
        <f>I69/H69</f>
        <v>0.88174118819280112</v>
      </c>
    </row>
    <row r="70" spans="1:10" ht="20.100000000000001" customHeight="1">
      <c r="A70" s="96"/>
      <c r="B70" s="96"/>
      <c r="C70" s="96"/>
      <c r="D70" s="100" t="s">
        <v>361</v>
      </c>
      <c r="E70" s="99">
        <v>31</v>
      </c>
      <c r="F70" s="99">
        <v>344</v>
      </c>
      <c r="G70" s="101">
        <f>E70*F70</f>
        <v>10664</v>
      </c>
      <c r="H70" s="102"/>
      <c r="I70" s="102"/>
      <c r="J70" s="212"/>
    </row>
    <row r="71" spans="1:10" ht="20.100000000000001" customHeight="1">
      <c r="A71" s="96"/>
      <c r="B71" s="96"/>
      <c r="C71" s="96" t="s">
        <v>440</v>
      </c>
      <c r="D71" s="100" t="s">
        <v>441</v>
      </c>
      <c r="E71" s="100">
        <v>31</v>
      </c>
      <c r="F71" s="100">
        <v>189</v>
      </c>
      <c r="G71" s="103">
        <f t="shared" ref="G71:G137" si="18">E71*F71</f>
        <v>5859</v>
      </c>
      <c r="H71" s="102">
        <f>SUM(G71:G73)</f>
        <v>17577</v>
      </c>
      <c r="I71" s="108">
        <v>15495</v>
      </c>
      <c r="J71" s="212">
        <f>I71/H71</f>
        <v>0.88154975251749446</v>
      </c>
    </row>
    <row r="72" spans="1:10" ht="20.100000000000001" customHeight="1">
      <c r="A72" s="96"/>
      <c r="B72" s="96"/>
      <c r="C72" s="96"/>
      <c r="D72" s="100" t="s">
        <v>442</v>
      </c>
      <c r="E72" s="100">
        <v>31</v>
      </c>
      <c r="F72" s="100">
        <v>189</v>
      </c>
      <c r="G72" s="103">
        <f t="shared" si="18"/>
        <v>5859</v>
      </c>
      <c r="H72" s="102"/>
      <c r="I72" s="108"/>
      <c r="J72" s="212"/>
    </row>
    <row r="73" spans="1:10" ht="20.100000000000001" customHeight="1">
      <c r="A73" s="96"/>
      <c r="B73" s="96"/>
      <c r="C73" s="96"/>
      <c r="D73" s="100" t="s">
        <v>443</v>
      </c>
      <c r="E73" s="100">
        <v>31</v>
      </c>
      <c r="F73" s="100">
        <v>189</v>
      </c>
      <c r="G73" s="103">
        <f t="shared" si="18"/>
        <v>5859</v>
      </c>
      <c r="H73" s="102"/>
      <c r="I73" s="108"/>
      <c r="J73" s="212"/>
    </row>
    <row r="74" spans="1:10" ht="20.100000000000001" customHeight="1">
      <c r="A74" s="96"/>
      <c r="B74" s="96"/>
      <c r="C74" s="96" t="s">
        <v>137</v>
      </c>
      <c r="D74" s="100" t="s">
        <v>444</v>
      </c>
      <c r="E74" s="100">
        <v>31</v>
      </c>
      <c r="F74" s="100">
        <v>189</v>
      </c>
      <c r="G74" s="103">
        <f t="shared" si="18"/>
        <v>5859</v>
      </c>
      <c r="H74" s="102">
        <f>SUM(G74:G75)</f>
        <v>11718</v>
      </c>
      <c r="I74" s="102">
        <v>10745</v>
      </c>
      <c r="J74" s="212">
        <f>I74/H74</f>
        <v>0.91696535244922339</v>
      </c>
    </row>
    <row r="75" spans="1:10" ht="20.100000000000001" customHeight="1">
      <c r="A75" s="96"/>
      <c r="B75" s="96"/>
      <c r="C75" s="96"/>
      <c r="D75" s="100" t="s">
        <v>445</v>
      </c>
      <c r="E75" s="99">
        <v>31</v>
      </c>
      <c r="F75" s="100">
        <v>189</v>
      </c>
      <c r="G75" s="103">
        <f t="shared" si="18"/>
        <v>5859</v>
      </c>
      <c r="H75" s="102"/>
      <c r="I75" s="102"/>
      <c r="J75" s="212"/>
    </row>
    <row r="76" spans="1:10" ht="20.100000000000001" customHeight="1">
      <c r="A76" s="96"/>
      <c r="B76" s="96"/>
      <c r="C76" s="96" t="s">
        <v>376</v>
      </c>
      <c r="D76" s="99" t="s">
        <v>446</v>
      </c>
      <c r="E76" s="99">
        <v>31</v>
      </c>
      <c r="F76" s="99">
        <v>393</v>
      </c>
      <c r="G76" s="103">
        <f t="shared" si="18"/>
        <v>12183</v>
      </c>
      <c r="H76" s="102">
        <f>SUM(G76:G78)</f>
        <v>30039</v>
      </c>
      <c r="I76" s="102">
        <v>26990</v>
      </c>
      <c r="J76" s="212">
        <f>I76/H76</f>
        <v>0.89849861846266521</v>
      </c>
    </row>
    <row r="77" spans="1:10" ht="20.100000000000001" customHeight="1">
      <c r="A77" s="96"/>
      <c r="B77" s="96"/>
      <c r="C77" s="96"/>
      <c r="D77" s="99" t="s">
        <v>447</v>
      </c>
      <c r="E77" s="99">
        <v>31</v>
      </c>
      <c r="F77" s="99">
        <v>393</v>
      </c>
      <c r="G77" s="103">
        <f t="shared" si="18"/>
        <v>12183</v>
      </c>
      <c r="H77" s="102"/>
      <c r="I77" s="102"/>
      <c r="J77" s="212"/>
    </row>
    <row r="78" spans="1:10" ht="20.100000000000001" customHeight="1">
      <c r="A78" s="96"/>
      <c r="B78" s="96"/>
      <c r="C78" s="96"/>
      <c r="D78" s="99" t="s">
        <v>448</v>
      </c>
      <c r="E78" s="99">
        <v>31</v>
      </c>
      <c r="F78" s="99">
        <v>183</v>
      </c>
      <c r="G78" s="103">
        <f t="shared" si="18"/>
        <v>5673</v>
      </c>
      <c r="H78" s="102"/>
      <c r="I78" s="102"/>
      <c r="J78" s="212"/>
    </row>
    <row r="79" spans="1:10" ht="20.100000000000001" customHeight="1">
      <c r="A79" s="96"/>
      <c r="B79" s="96"/>
      <c r="C79" s="96" t="s">
        <v>113</v>
      </c>
      <c r="D79" s="99" t="s">
        <v>449</v>
      </c>
      <c r="E79" s="99">
        <v>31</v>
      </c>
      <c r="F79" s="99">
        <v>261</v>
      </c>
      <c r="G79" s="103">
        <f t="shared" si="18"/>
        <v>8091</v>
      </c>
      <c r="H79" s="102">
        <f>SUM(G79:G80)</f>
        <v>17825</v>
      </c>
      <c r="I79" s="102">
        <v>16515</v>
      </c>
      <c r="J79" s="212">
        <f>I79/H79</f>
        <v>0.92650771388499298</v>
      </c>
    </row>
    <row r="80" spans="1:10" ht="20.100000000000001" customHeight="1">
      <c r="A80" s="96"/>
      <c r="B80" s="96"/>
      <c r="C80" s="96"/>
      <c r="D80" s="99" t="s">
        <v>450</v>
      </c>
      <c r="E80" s="99">
        <v>31</v>
      </c>
      <c r="F80" s="99">
        <v>314</v>
      </c>
      <c r="G80" s="103">
        <f t="shared" si="18"/>
        <v>9734</v>
      </c>
      <c r="H80" s="102"/>
      <c r="I80" s="102"/>
      <c r="J80" s="212"/>
    </row>
    <row r="81" spans="1:10" ht="20.100000000000001" customHeight="1">
      <c r="A81" s="96"/>
      <c r="B81" s="96"/>
      <c r="C81" s="96" t="s">
        <v>428</v>
      </c>
      <c r="D81" s="99" t="s">
        <v>451</v>
      </c>
      <c r="E81" s="99">
        <v>89</v>
      </c>
      <c r="F81" s="99">
        <v>189</v>
      </c>
      <c r="G81" s="103">
        <f t="shared" si="18"/>
        <v>16821</v>
      </c>
      <c r="H81" s="102">
        <f>SUM(G81:G83)</f>
        <v>16821</v>
      </c>
      <c r="I81" s="102">
        <v>15655</v>
      </c>
      <c r="J81" s="212">
        <f>I81/H81</f>
        <v>0.93068188573806554</v>
      </c>
    </row>
    <row r="82" spans="1:10" ht="20.100000000000001" customHeight="1">
      <c r="A82" s="96"/>
      <c r="B82" s="96"/>
      <c r="C82" s="96"/>
      <c r="D82" s="99" t="s">
        <v>452</v>
      </c>
      <c r="E82" s="99"/>
      <c r="F82" s="99">
        <v>189</v>
      </c>
      <c r="G82" s="103">
        <f t="shared" si="18"/>
        <v>0</v>
      </c>
      <c r="H82" s="102"/>
      <c r="I82" s="102"/>
      <c r="J82" s="212"/>
    </row>
    <row r="83" spans="1:10" ht="20.100000000000001" customHeight="1">
      <c r="A83" s="96"/>
      <c r="B83" s="96"/>
      <c r="C83" s="96"/>
      <c r="D83" s="99" t="s">
        <v>453</v>
      </c>
      <c r="E83" s="99"/>
      <c r="F83" s="99">
        <v>189</v>
      </c>
      <c r="G83" s="103">
        <f t="shared" si="18"/>
        <v>0</v>
      </c>
      <c r="H83" s="102"/>
      <c r="I83" s="102"/>
      <c r="J83" s="212"/>
    </row>
    <row r="84" spans="1:10" ht="20.100000000000001" customHeight="1">
      <c r="A84" s="96"/>
      <c r="B84" s="96"/>
      <c r="C84" s="99" t="s">
        <v>410</v>
      </c>
      <c r="D84" s="99"/>
      <c r="E84" s="99">
        <v>46</v>
      </c>
      <c r="F84" s="99">
        <v>195</v>
      </c>
      <c r="G84" s="103">
        <f t="shared" si="18"/>
        <v>8970</v>
      </c>
      <c r="H84" s="101">
        <v>8970</v>
      </c>
      <c r="I84" s="101">
        <v>8684</v>
      </c>
      <c r="J84" s="111">
        <f t="shared" ref="J84:J85" si="19">I84/H84</f>
        <v>0.96811594202898554</v>
      </c>
    </row>
    <row r="85" spans="1:10" ht="20.100000000000001" customHeight="1">
      <c r="A85" s="96"/>
      <c r="B85" s="96"/>
      <c r="C85" s="109" t="s">
        <v>418</v>
      </c>
      <c r="D85" s="99" t="s">
        <v>454</v>
      </c>
      <c r="E85" s="99">
        <v>31</v>
      </c>
      <c r="F85" s="99">
        <v>184</v>
      </c>
      <c r="G85" s="103">
        <f t="shared" si="18"/>
        <v>5704</v>
      </c>
      <c r="H85" s="101">
        <v>5704</v>
      </c>
      <c r="I85" s="101">
        <v>4693</v>
      </c>
      <c r="J85" s="111">
        <f t="shared" si="19"/>
        <v>0.82275596072931279</v>
      </c>
    </row>
    <row r="86" spans="1:10" ht="20.100000000000001" customHeight="1">
      <c r="A86" s="96"/>
      <c r="B86" s="96"/>
      <c r="C86" s="96" t="s">
        <v>430</v>
      </c>
      <c r="D86" s="99" t="s">
        <v>455</v>
      </c>
      <c r="E86" s="99">
        <v>31</v>
      </c>
      <c r="F86" s="99">
        <v>230</v>
      </c>
      <c r="G86" s="103">
        <f t="shared" si="18"/>
        <v>7130</v>
      </c>
      <c r="H86" s="102">
        <f>SUM(G86:G88)</f>
        <v>19660</v>
      </c>
      <c r="I86" s="102">
        <v>14559</v>
      </c>
      <c r="J86" s="212">
        <f>I86/H86</f>
        <v>0.74053916581892165</v>
      </c>
    </row>
    <row r="87" spans="1:10" ht="20.100000000000001" customHeight="1">
      <c r="A87" s="96"/>
      <c r="B87" s="96"/>
      <c r="C87" s="96"/>
      <c r="D87" s="99" t="s">
        <v>456</v>
      </c>
      <c r="E87" s="99">
        <v>31</v>
      </c>
      <c r="F87" s="99">
        <v>230</v>
      </c>
      <c r="G87" s="103">
        <f t="shared" si="18"/>
        <v>7130</v>
      </c>
      <c r="H87" s="102"/>
      <c r="I87" s="102"/>
      <c r="J87" s="212"/>
    </row>
    <row r="88" spans="1:10" ht="20.100000000000001" customHeight="1">
      <c r="A88" s="96"/>
      <c r="B88" s="96"/>
      <c r="C88" s="96"/>
      <c r="D88" s="99" t="s">
        <v>457</v>
      </c>
      <c r="E88" s="99">
        <v>30</v>
      </c>
      <c r="F88" s="99">
        <v>180</v>
      </c>
      <c r="G88" s="103">
        <f t="shared" si="18"/>
        <v>5400</v>
      </c>
      <c r="H88" s="102"/>
      <c r="I88" s="102"/>
      <c r="J88" s="212"/>
    </row>
    <row r="89" spans="1:10" ht="20.100000000000001" customHeight="1">
      <c r="A89" s="96"/>
      <c r="B89" s="96"/>
      <c r="C89" s="99" t="s">
        <v>416</v>
      </c>
      <c r="D89" s="99" t="s">
        <v>458</v>
      </c>
      <c r="E89" s="99">
        <v>31</v>
      </c>
      <c r="F89" s="99">
        <v>198</v>
      </c>
      <c r="G89" s="103">
        <f t="shared" si="18"/>
        <v>6138</v>
      </c>
      <c r="H89" s="101">
        <v>6138</v>
      </c>
      <c r="I89" s="101">
        <v>3242</v>
      </c>
      <c r="J89" s="111">
        <f t="shared" ref="J89" si="20">I89/H89</f>
        <v>0.5281850765721734</v>
      </c>
    </row>
    <row r="90" spans="1:10" ht="20.100000000000001" customHeight="1">
      <c r="A90" s="96"/>
      <c r="B90" s="96" t="s">
        <v>788</v>
      </c>
      <c r="C90" s="96" t="s">
        <v>246</v>
      </c>
      <c r="D90" s="100" t="s">
        <v>459</v>
      </c>
      <c r="E90" s="100">
        <v>65</v>
      </c>
      <c r="F90" s="100">
        <v>290</v>
      </c>
      <c r="G90" s="103">
        <f t="shared" si="18"/>
        <v>18850</v>
      </c>
      <c r="H90" s="102">
        <f>G90</f>
        <v>18850</v>
      </c>
      <c r="I90" s="102">
        <v>17684</v>
      </c>
      <c r="J90" s="212">
        <f>I90/H90</f>
        <v>0.93814323607427053</v>
      </c>
    </row>
    <row r="91" spans="1:10" ht="20.100000000000001" customHeight="1">
      <c r="A91" s="96"/>
      <c r="B91" s="96"/>
      <c r="C91" s="96"/>
      <c r="D91" s="100" t="s">
        <v>460</v>
      </c>
      <c r="E91" s="100" t="s">
        <v>384</v>
      </c>
      <c r="F91" s="99">
        <v>290</v>
      </c>
      <c r="G91" s="103"/>
      <c r="H91" s="102"/>
      <c r="I91" s="102"/>
      <c r="J91" s="212"/>
    </row>
    <row r="92" spans="1:10" ht="20.100000000000001" customHeight="1">
      <c r="A92" s="96"/>
      <c r="B92" s="96"/>
      <c r="C92" s="99" t="s">
        <v>137</v>
      </c>
      <c r="D92" s="100" t="s">
        <v>461</v>
      </c>
      <c r="E92" s="99">
        <v>31</v>
      </c>
      <c r="F92" s="100">
        <v>189</v>
      </c>
      <c r="G92" s="103">
        <f t="shared" si="18"/>
        <v>5859</v>
      </c>
      <c r="H92" s="101">
        <f>G92</f>
        <v>5859</v>
      </c>
      <c r="I92" s="101">
        <v>5720</v>
      </c>
      <c r="J92" s="111">
        <f t="shared" ref="J92" si="21">I92/H92</f>
        <v>0.97627581498549243</v>
      </c>
    </row>
    <row r="93" spans="1:10" ht="20.100000000000001" customHeight="1">
      <c r="A93" s="96"/>
      <c r="B93" s="96"/>
      <c r="C93" s="104" t="s">
        <v>113</v>
      </c>
      <c r="D93" s="100" t="s">
        <v>462</v>
      </c>
      <c r="E93" s="99">
        <v>31</v>
      </c>
      <c r="F93" s="99">
        <v>277</v>
      </c>
      <c r="G93" s="103">
        <f t="shared" si="18"/>
        <v>8587</v>
      </c>
      <c r="H93" s="102">
        <f>SUM(G93:G95)</f>
        <v>27238</v>
      </c>
      <c r="I93" s="102">
        <v>24648</v>
      </c>
      <c r="J93" s="212">
        <f>I93/H93</f>
        <v>0.90491225493795435</v>
      </c>
    </row>
    <row r="94" spans="1:10" ht="20.100000000000001" customHeight="1">
      <c r="A94" s="96"/>
      <c r="B94" s="96"/>
      <c r="C94" s="104"/>
      <c r="D94" s="100" t="s">
        <v>463</v>
      </c>
      <c r="E94" s="99">
        <v>31</v>
      </c>
      <c r="F94" s="100">
        <v>277</v>
      </c>
      <c r="G94" s="103">
        <f t="shared" si="18"/>
        <v>8587</v>
      </c>
      <c r="H94" s="102"/>
      <c r="I94" s="102"/>
      <c r="J94" s="212"/>
    </row>
    <row r="95" spans="1:10" ht="20.100000000000001" customHeight="1">
      <c r="A95" s="96"/>
      <c r="B95" s="96"/>
      <c r="C95" s="104"/>
      <c r="D95" s="100" t="s">
        <v>464</v>
      </c>
      <c r="E95" s="99">
        <v>37</v>
      </c>
      <c r="F95" s="99">
        <v>272</v>
      </c>
      <c r="G95" s="103">
        <f t="shared" si="18"/>
        <v>10064</v>
      </c>
      <c r="H95" s="102"/>
      <c r="I95" s="102"/>
      <c r="J95" s="212"/>
    </row>
    <row r="96" spans="1:10" ht="20.100000000000001" customHeight="1">
      <c r="A96" s="96"/>
      <c r="B96" s="96"/>
      <c r="C96" s="100" t="s">
        <v>411</v>
      </c>
      <c r="D96" s="100" t="s">
        <v>465</v>
      </c>
      <c r="E96" s="99">
        <v>31</v>
      </c>
      <c r="F96" s="99">
        <v>189</v>
      </c>
      <c r="G96" s="103">
        <f t="shared" si="18"/>
        <v>5859</v>
      </c>
      <c r="H96" s="101">
        <f>G96</f>
        <v>5859</v>
      </c>
      <c r="I96" s="101">
        <v>5489</v>
      </c>
      <c r="J96" s="111">
        <f t="shared" ref="J96" si="22">I96/H96</f>
        <v>0.93684929168800135</v>
      </c>
    </row>
    <row r="97" spans="1:10" ht="20.100000000000001" customHeight="1">
      <c r="A97" s="96"/>
      <c r="B97" s="96"/>
      <c r="C97" s="110" t="s">
        <v>418</v>
      </c>
      <c r="D97" s="100" t="s">
        <v>466</v>
      </c>
      <c r="E97" s="100">
        <v>31</v>
      </c>
      <c r="F97" s="100">
        <v>367</v>
      </c>
      <c r="G97" s="103">
        <f t="shared" si="18"/>
        <v>11377</v>
      </c>
      <c r="H97" s="102">
        <f>SUM(G97:G98)</f>
        <v>17081</v>
      </c>
      <c r="I97" s="102">
        <v>16621</v>
      </c>
      <c r="J97" s="212">
        <f>I97/H97</f>
        <v>0.97306949241847662</v>
      </c>
    </row>
    <row r="98" spans="1:10" ht="20.100000000000001" customHeight="1">
      <c r="A98" s="96"/>
      <c r="B98" s="96"/>
      <c r="C98" s="110"/>
      <c r="D98" s="100" t="s">
        <v>467</v>
      </c>
      <c r="E98" s="100">
        <v>31</v>
      </c>
      <c r="F98" s="100">
        <v>184</v>
      </c>
      <c r="G98" s="103">
        <f t="shared" si="18"/>
        <v>5704</v>
      </c>
      <c r="H98" s="102"/>
      <c r="I98" s="102"/>
      <c r="J98" s="212"/>
    </row>
    <row r="99" spans="1:10" ht="20.100000000000001" customHeight="1">
      <c r="A99" s="96"/>
      <c r="B99" s="96"/>
      <c r="C99" s="110"/>
      <c r="D99" s="100" t="s">
        <v>468</v>
      </c>
      <c r="E99" s="100" t="s">
        <v>384</v>
      </c>
      <c r="F99" s="100">
        <v>184</v>
      </c>
      <c r="G99" s="103"/>
      <c r="H99" s="102"/>
      <c r="I99" s="102"/>
      <c r="J99" s="212"/>
    </row>
    <row r="100" spans="1:10" ht="20.100000000000001" customHeight="1">
      <c r="A100" s="96"/>
      <c r="B100" s="96"/>
      <c r="C100" s="96" t="s">
        <v>430</v>
      </c>
      <c r="D100" s="100" t="s">
        <v>469</v>
      </c>
      <c r="E100" s="100">
        <v>34</v>
      </c>
      <c r="F100" s="100">
        <v>220</v>
      </c>
      <c r="G100" s="103">
        <f t="shared" si="18"/>
        <v>7480</v>
      </c>
      <c r="H100" s="102">
        <f>SUM(G100:G101)</f>
        <v>15880</v>
      </c>
      <c r="I100" s="102">
        <v>15562</v>
      </c>
      <c r="J100" s="217">
        <f>I100/H100</f>
        <v>0.97997481108312345</v>
      </c>
    </row>
    <row r="101" spans="1:10" ht="20.100000000000001" customHeight="1">
      <c r="A101" s="96"/>
      <c r="B101" s="96"/>
      <c r="C101" s="96"/>
      <c r="D101" s="100" t="s">
        <v>470</v>
      </c>
      <c r="E101" s="100">
        <v>35</v>
      </c>
      <c r="F101" s="100">
        <v>240</v>
      </c>
      <c r="G101" s="103">
        <f t="shared" si="18"/>
        <v>8400</v>
      </c>
      <c r="H101" s="102"/>
      <c r="I101" s="102"/>
      <c r="J101" s="217"/>
    </row>
    <row r="102" spans="1:10" ht="20.100000000000001" customHeight="1">
      <c r="A102" s="96"/>
      <c r="B102" s="99" t="s">
        <v>789</v>
      </c>
      <c r="C102" s="99" t="s">
        <v>113</v>
      </c>
      <c r="D102" s="100" t="s">
        <v>471</v>
      </c>
      <c r="E102" s="100">
        <v>9</v>
      </c>
      <c r="F102" s="100">
        <v>159</v>
      </c>
      <c r="G102" s="103">
        <f t="shared" si="18"/>
        <v>1431</v>
      </c>
      <c r="H102" s="101">
        <f>G102</f>
        <v>1431</v>
      </c>
      <c r="I102" s="101">
        <v>1340</v>
      </c>
      <c r="J102" s="111">
        <f t="shared" ref="J102" si="23">I102/H102</f>
        <v>0.93640810621942694</v>
      </c>
    </row>
    <row r="103" spans="1:10" ht="20.100000000000001" customHeight="1">
      <c r="A103" s="96"/>
      <c r="B103" s="99" t="s">
        <v>790</v>
      </c>
      <c r="C103" s="99" t="s">
        <v>413</v>
      </c>
      <c r="D103" s="100" t="s">
        <v>472</v>
      </c>
      <c r="E103" s="99">
        <v>31</v>
      </c>
      <c r="F103" s="100">
        <v>230</v>
      </c>
      <c r="G103" s="103">
        <f t="shared" si="18"/>
        <v>7130</v>
      </c>
      <c r="H103" s="101">
        <f>G103</f>
        <v>7130</v>
      </c>
      <c r="I103" s="101">
        <v>4648</v>
      </c>
      <c r="J103" s="111">
        <f>I103/H103</f>
        <v>0.65189340813464236</v>
      </c>
    </row>
    <row r="104" spans="1:10" ht="20.100000000000001" customHeight="1">
      <c r="A104" s="99"/>
      <c r="B104" s="214"/>
      <c r="C104" s="214"/>
      <c r="D104" s="214"/>
      <c r="E104" s="214"/>
      <c r="F104" s="214"/>
      <c r="G104" s="215"/>
      <c r="H104" s="215">
        <f>SUM(H40:H103)</f>
        <v>454868</v>
      </c>
      <c r="I104" s="215">
        <f>SUM(I40:I103)</f>
        <v>386830</v>
      </c>
      <c r="J104" s="216">
        <f>I104/H104</f>
        <v>0.85042254016549856</v>
      </c>
    </row>
    <row r="105" spans="1:10" ht="20.100000000000001" customHeight="1">
      <c r="A105" s="96" t="s">
        <v>791</v>
      </c>
      <c r="B105" s="96" t="s">
        <v>792</v>
      </c>
      <c r="C105" s="100" t="s">
        <v>137</v>
      </c>
      <c r="D105" s="100" t="s">
        <v>473</v>
      </c>
      <c r="E105" s="100">
        <v>31</v>
      </c>
      <c r="F105" s="100">
        <v>189</v>
      </c>
      <c r="G105" s="103">
        <f t="shared" si="18"/>
        <v>5859</v>
      </c>
      <c r="H105" s="101">
        <f>G105</f>
        <v>5859</v>
      </c>
      <c r="I105" s="103">
        <v>5533</v>
      </c>
      <c r="J105" s="111">
        <f t="shared" ref="J105:J120" si="24">I105/H105</f>
        <v>0.94435910564942827</v>
      </c>
    </row>
    <row r="106" spans="1:10" ht="20.100000000000001" customHeight="1">
      <c r="A106" s="96"/>
      <c r="B106" s="96"/>
      <c r="C106" s="100" t="s">
        <v>376</v>
      </c>
      <c r="D106" s="100" t="s">
        <v>474</v>
      </c>
      <c r="E106" s="100">
        <v>31</v>
      </c>
      <c r="F106" s="100">
        <v>189</v>
      </c>
      <c r="G106" s="103">
        <f t="shared" si="18"/>
        <v>5859</v>
      </c>
      <c r="H106" s="101">
        <f>G106</f>
        <v>5859</v>
      </c>
      <c r="I106" s="103">
        <v>5428</v>
      </c>
      <c r="J106" s="111">
        <f t="shared" si="24"/>
        <v>0.92643795869602319</v>
      </c>
    </row>
    <row r="107" spans="1:10" ht="20.100000000000001" customHeight="1">
      <c r="A107" s="96"/>
      <c r="B107" s="96"/>
      <c r="C107" s="100" t="s">
        <v>411</v>
      </c>
      <c r="D107" s="100" t="s">
        <v>475</v>
      </c>
      <c r="E107" s="100">
        <v>31</v>
      </c>
      <c r="F107" s="100">
        <v>189</v>
      </c>
      <c r="G107" s="103">
        <f t="shared" si="18"/>
        <v>5859</v>
      </c>
      <c r="H107" s="101">
        <f>G107</f>
        <v>5859</v>
      </c>
      <c r="I107" s="103">
        <v>5543</v>
      </c>
      <c r="J107" s="111">
        <f t="shared" si="24"/>
        <v>0.94606588154975246</v>
      </c>
    </row>
    <row r="108" spans="1:10" ht="20.100000000000001" customHeight="1">
      <c r="A108" s="99"/>
      <c r="B108" s="96"/>
      <c r="C108" s="100" t="s">
        <v>476</v>
      </c>
      <c r="D108" s="100"/>
      <c r="E108" s="100">
        <v>31</v>
      </c>
      <c r="F108" s="100">
        <v>142</v>
      </c>
      <c r="G108" s="103">
        <f t="shared" si="18"/>
        <v>4402</v>
      </c>
      <c r="H108" s="101">
        <f>G108</f>
        <v>4402</v>
      </c>
      <c r="I108" s="103">
        <v>3656</v>
      </c>
      <c r="J108" s="111">
        <f t="shared" si="24"/>
        <v>0.83053157655611087</v>
      </c>
    </row>
    <row r="109" spans="1:10" ht="20.100000000000001" customHeight="1">
      <c r="A109" s="99"/>
      <c r="B109" s="214"/>
      <c r="C109" s="214"/>
      <c r="D109" s="214"/>
      <c r="E109" s="214"/>
      <c r="F109" s="214"/>
      <c r="G109" s="215"/>
      <c r="H109" s="215">
        <v>21979</v>
      </c>
      <c r="I109" s="215">
        <v>20160</v>
      </c>
      <c r="J109" s="216">
        <f>I109/H109</f>
        <v>0.91723918285636286</v>
      </c>
    </row>
    <row r="110" spans="1:10" ht="20.100000000000001" customHeight="1">
      <c r="A110" s="99" t="s">
        <v>793</v>
      </c>
      <c r="B110" s="99" t="s">
        <v>794</v>
      </c>
      <c r="C110" s="100" t="s">
        <v>113</v>
      </c>
      <c r="D110" s="100" t="s">
        <v>477</v>
      </c>
      <c r="E110" s="100">
        <v>31</v>
      </c>
      <c r="F110" s="100">
        <v>218</v>
      </c>
      <c r="G110" s="103">
        <f t="shared" si="18"/>
        <v>6758</v>
      </c>
      <c r="H110" s="101">
        <f>G110</f>
        <v>6758</v>
      </c>
      <c r="I110" s="103">
        <v>6327</v>
      </c>
      <c r="J110" s="111">
        <f t="shared" si="24"/>
        <v>0.93622373483279075</v>
      </c>
    </row>
    <row r="111" spans="1:10" ht="20.100000000000001" customHeight="1">
      <c r="A111" s="99"/>
      <c r="B111" s="99"/>
      <c r="C111" s="100" t="s">
        <v>478</v>
      </c>
      <c r="D111" s="100"/>
      <c r="E111" s="100">
        <v>16</v>
      </c>
      <c r="F111" s="100">
        <v>218</v>
      </c>
      <c r="G111" s="103">
        <f t="shared" si="18"/>
        <v>3488</v>
      </c>
      <c r="H111" s="101">
        <f>G111</f>
        <v>3488</v>
      </c>
      <c r="I111" s="103">
        <v>862</v>
      </c>
      <c r="J111" s="111">
        <f t="shared" si="24"/>
        <v>0.24713302752293578</v>
      </c>
    </row>
    <row r="112" spans="1:10" ht="20.100000000000001" customHeight="1">
      <c r="A112" s="99"/>
      <c r="B112" s="214"/>
      <c r="C112" s="214"/>
      <c r="D112" s="214"/>
      <c r="E112" s="214"/>
      <c r="F112" s="214"/>
      <c r="G112" s="215"/>
      <c r="H112" s="215">
        <v>10246</v>
      </c>
      <c r="I112" s="215">
        <v>7189</v>
      </c>
      <c r="J112" s="216">
        <f>I112/H112</f>
        <v>0.70163966425922308</v>
      </c>
    </row>
    <row r="113" spans="1:10" ht="20.100000000000001" customHeight="1">
      <c r="A113" s="96" t="s">
        <v>795</v>
      </c>
      <c r="B113" s="104" t="s">
        <v>796</v>
      </c>
      <c r="C113" s="100" t="s">
        <v>479</v>
      </c>
      <c r="D113" s="100" t="s">
        <v>480</v>
      </c>
      <c r="E113" s="99">
        <v>24</v>
      </c>
      <c r="F113" s="100">
        <v>195</v>
      </c>
      <c r="G113" s="103">
        <f t="shared" si="18"/>
        <v>4680</v>
      </c>
      <c r="H113" s="101">
        <f>G113</f>
        <v>4680</v>
      </c>
      <c r="I113" s="103">
        <v>4081</v>
      </c>
      <c r="J113" s="111">
        <f t="shared" si="24"/>
        <v>0.87200854700854702</v>
      </c>
    </row>
    <row r="114" spans="1:10" ht="20.100000000000001" customHeight="1">
      <c r="A114" s="96"/>
      <c r="B114" s="104"/>
      <c r="C114" s="100" t="s">
        <v>363</v>
      </c>
      <c r="D114" s="100"/>
      <c r="E114" s="99">
        <v>2</v>
      </c>
      <c r="F114" s="100">
        <v>180</v>
      </c>
      <c r="G114" s="103">
        <f t="shared" si="18"/>
        <v>360</v>
      </c>
      <c r="H114" s="101">
        <f>G114</f>
        <v>360</v>
      </c>
      <c r="I114" s="103">
        <v>295</v>
      </c>
      <c r="J114" s="111">
        <f t="shared" si="24"/>
        <v>0.81944444444444442</v>
      </c>
    </row>
    <row r="115" spans="1:10" ht="20.100000000000001" customHeight="1">
      <c r="A115" s="96"/>
      <c r="B115" s="104" t="s">
        <v>797</v>
      </c>
      <c r="C115" s="100" t="s">
        <v>113</v>
      </c>
      <c r="D115" s="100" t="s">
        <v>481</v>
      </c>
      <c r="E115" s="100">
        <v>31</v>
      </c>
      <c r="F115" s="99">
        <v>276</v>
      </c>
      <c r="G115" s="103">
        <f t="shared" si="18"/>
        <v>8556</v>
      </c>
      <c r="H115" s="101">
        <f>G115</f>
        <v>8556</v>
      </c>
      <c r="I115" s="103">
        <v>7322</v>
      </c>
      <c r="J115" s="111">
        <f t="shared" si="24"/>
        <v>0.85577372604020574</v>
      </c>
    </row>
    <row r="116" spans="1:10" ht="20.100000000000001" customHeight="1">
      <c r="A116" s="96"/>
      <c r="B116" s="104"/>
      <c r="C116" s="100" t="s">
        <v>38</v>
      </c>
      <c r="D116" s="100" t="s">
        <v>798</v>
      </c>
      <c r="E116" s="100">
        <v>31</v>
      </c>
      <c r="F116" s="99">
        <v>235</v>
      </c>
      <c r="G116" s="103">
        <f t="shared" si="18"/>
        <v>7285</v>
      </c>
      <c r="H116" s="101">
        <f>G116</f>
        <v>7285</v>
      </c>
      <c r="I116" s="103">
        <v>6169</v>
      </c>
      <c r="J116" s="213">
        <f t="shared" si="24"/>
        <v>0.84680851063829787</v>
      </c>
    </row>
    <row r="117" spans="1:10" ht="20.100000000000001" customHeight="1">
      <c r="A117" s="99"/>
      <c r="B117" s="214"/>
      <c r="C117" s="214"/>
      <c r="D117" s="214"/>
      <c r="E117" s="214"/>
      <c r="F117" s="214"/>
      <c r="G117" s="215"/>
      <c r="H117" s="215">
        <f>SUM(H113:H116)</f>
        <v>20881</v>
      </c>
      <c r="I117" s="215">
        <f>SUM(I113:I116)</f>
        <v>17867</v>
      </c>
      <c r="J117" s="216">
        <f>I117/H117</f>
        <v>0.85565825391504235</v>
      </c>
    </row>
    <row r="118" spans="1:10" ht="20.100000000000001" customHeight="1">
      <c r="A118" s="96" t="s">
        <v>799</v>
      </c>
      <c r="B118" s="100" t="s">
        <v>800</v>
      </c>
      <c r="C118" s="100" t="s">
        <v>113</v>
      </c>
      <c r="D118" s="100" t="s">
        <v>801</v>
      </c>
      <c r="E118" s="100">
        <v>13</v>
      </c>
      <c r="F118" s="100">
        <v>218</v>
      </c>
      <c r="G118" s="103">
        <f t="shared" si="18"/>
        <v>2834</v>
      </c>
      <c r="H118" s="101">
        <f>G118</f>
        <v>2834</v>
      </c>
      <c r="I118" s="103">
        <v>2581</v>
      </c>
      <c r="J118" s="111">
        <f t="shared" si="24"/>
        <v>0.910726887791108</v>
      </c>
    </row>
    <row r="119" spans="1:10" ht="20.100000000000001" customHeight="1">
      <c r="A119" s="96"/>
      <c r="B119" s="96" t="s">
        <v>802</v>
      </c>
      <c r="C119" s="99" t="s">
        <v>113</v>
      </c>
      <c r="D119" s="99" t="s">
        <v>803</v>
      </c>
      <c r="E119" s="99">
        <v>31</v>
      </c>
      <c r="F119" s="99">
        <v>245</v>
      </c>
      <c r="G119" s="103">
        <f t="shared" si="18"/>
        <v>7595</v>
      </c>
      <c r="H119" s="101">
        <f>G119</f>
        <v>7595</v>
      </c>
      <c r="I119" s="103">
        <v>7014</v>
      </c>
      <c r="J119" s="111">
        <f t="shared" si="24"/>
        <v>0.92350230414746548</v>
      </c>
    </row>
    <row r="120" spans="1:10" ht="20.100000000000001" customHeight="1">
      <c r="A120" s="96"/>
      <c r="B120" s="96"/>
      <c r="C120" s="99" t="s">
        <v>804</v>
      </c>
      <c r="D120" s="99" t="s">
        <v>805</v>
      </c>
      <c r="E120" s="99">
        <v>18</v>
      </c>
      <c r="F120" s="99">
        <v>256</v>
      </c>
      <c r="G120" s="103">
        <f t="shared" si="18"/>
        <v>4608</v>
      </c>
      <c r="H120" s="101">
        <f>G120</f>
        <v>4608</v>
      </c>
      <c r="I120" s="103">
        <v>3282</v>
      </c>
      <c r="J120" s="111">
        <f t="shared" si="24"/>
        <v>0.71223958333333337</v>
      </c>
    </row>
    <row r="121" spans="1:10" ht="20.100000000000001" customHeight="1">
      <c r="A121" s="99"/>
      <c r="B121" s="214"/>
      <c r="C121" s="214"/>
      <c r="D121" s="214"/>
      <c r="E121" s="214"/>
      <c r="F121" s="214"/>
      <c r="G121" s="215"/>
      <c r="H121" s="215">
        <f>SUM(H118:H120)</f>
        <v>15037</v>
      </c>
      <c r="I121" s="215">
        <f>SUM(I118:I120)</f>
        <v>12877</v>
      </c>
      <c r="J121" s="216">
        <f>I121/H121</f>
        <v>0.8563543259958768</v>
      </c>
    </row>
    <row r="122" spans="1:10" ht="20.100000000000001" customHeight="1">
      <c r="A122" s="96" t="s">
        <v>806</v>
      </c>
      <c r="B122" s="96" t="s">
        <v>806</v>
      </c>
      <c r="C122" s="96" t="s">
        <v>142</v>
      </c>
      <c r="D122" s="99" t="s">
        <v>807</v>
      </c>
      <c r="E122" s="99">
        <v>62</v>
      </c>
      <c r="F122" s="99">
        <v>189</v>
      </c>
      <c r="G122" s="103">
        <f t="shared" si="18"/>
        <v>11718</v>
      </c>
      <c r="H122" s="108">
        <f>SUM(G122:G123)</f>
        <v>11718</v>
      </c>
      <c r="I122" s="108">
        <v>9917</v>
      </c>
      <c r="J122" s="218">
        <f>I122/H122</f>
        <v>0.84630483017579794</v>
      </c>
    </row>
    <row r="123" spans="1:10" ht="20.100000000000001" customHeight="1">
      <c r="A123" s="96"/>
      <c r="B123" s="96"/>
      <c r="C123" s="96"/>
      <c r="D123" s="99" t="s">
        <v>808</v>
      </c>
      <c r="E123" s="99"/>
      <c r="F123" s="99"/>
      <c r="G123" s="103">
        <f t="shared" si="18"/>
        <v>0</v>
      </c>
      <c r="H123" s="108"/>
      <c r="I123" s="108"/>
      <c r="J123" s="218"/>
    </row>
    <row r="124" spans="1:10" ht="20.100000000000001" customHeight="1">
      <c r="A124" s="96"/>
      <c r="B124" s="96"/>
      <c r="C124" s="96" t="s">
        <v>482</v>
      </c>
      <c r="D124" s="99" t="s">
        <v>809</v>
      </c>
      <c r="E124" s="99">
        <v>62</v>
      </c>
      <c r="F124" s="99">
        <v>189</v>
      </c>
      <c r="G124" s="103">
        <f t="shared" si="18"/>
        <v>11718</v>
      </c>
      <c r="H124" s="108">
        <f>SUM(G124:G125)</f>
        <v>11718</v>
      </c>
      <c r="I124" s="108">
        <v>11287</v>
      </c>
      <c r="J124" s="217">
        <f>I124/H124</f>
        <v>0.96321897934801159</v>
      </c>
    </row>
    <row r="125" spans="1:10" ht="20.100000000000001" customHeight="1">
      <c r="A125" s="96"/>
      <c r="B125" s="96"/>
      <c r="C125" s="96"/>
      <c r="D125" s="99" t="s">
        <v>810</v>
      </c>
      <c r="E125" s="99"/>
      <c r="F125" s="99"/>
      <c r="G125" s="103">
        <f t="shared" si="18"/>
        <v>0</v>
      </c>
      <c r="H125" s="108"/>
      <c r="I125" s="108"/>
      <c r="J125" s="217"/>
    </row>
    <row r="126" spans="1:10" ht="20.100000000000001" customHeight="1">
      <c r="A126" s="96"/>
      <c r="B126" s="96"/>
      <c r="C126" s="100" t="s">
        <v>192</v>
      </c>
      <c r="D126" s="99" t="s">
        <v>811</v>
      </c>
      <c r="E126" s="99">
        <v>23</v>
      </c>
      <c r="F126" s="99">
        <v>189</v>
      </c>
      <c r="G126" s="103">
        <f t="shared" si="18"/>
        <v>4347</v>
      </c>
      <c r="H126" s="101">
        <f>G126</f>
        <v>4347</v>
      </c>
      <c r="I126" s="103">
        <v>3701</v>
      </c>
      <c r="J126" s="111">
        <f t="shared" ref="J126" si="25">I126/H126</f>
        <v>0.85139176443524267</v>
      </c>
    </row>
    <row r="127" spans="1:10" ht="20.100000000000001" customHeight="1">
      <c r="A127" s="96"/>
      <c r="B127" s="96"/>
      <c r="C127" s="104" t="s">
        <v>483</v>
      </c>
      <c r="D127" s="99" t="s">
        <v>812</v>
      </c>
      <c r="E127" s="99">
        <v>62</v>
      </c>
      <c r="F127" s="99">
        <v>150</v>
      </c>
      <c r="G127" s="103">
        <f t="shared" si="18"/>
        <v>9300</v>
      </c>
      <c r="H127" s="108">
        <f>SUM(G127:G128)</f>
        <v>9300</v>
      </c>
      <c r="I127" s="108">
        <v>9066</v>
      </c>
      <c r="J127" s="217">
        <f>I127/H127</f>
        <v>0.97483870967741937</v>
      </c>
    </row>
    <row r="128" spans="1:10" ht="20.100000000000001" customHeight="1">
      <c r="A128" s="96"/>
      <c r="B128" s="96"/>
      <c r="C128" s="104"/>
      <c r="D128" s="99" t="s">
        <v>813</v>
      </c>
      <c r="E128" s="99"/>
      <c r="F128" s="99"/>
      <c r="G128" s="103">
        <f t="shared" si="18"/>
        <v>0</v>
      </c>
      <c r="H128" s="108"/>
      <c r="I128" s="108"/>
      <c r="J128" s="217"/>
    </row>
    <row r="129" spans="1:10" ht="20.100000000000001" customHeight="1">
      <c r="A129" s="99"/>
      <c r="B129" s="214"/>
      <c r="C129" s="214"/>
      <c r="D129" s="214"/>
      <c r="E129" s="214"/>
      <c r="F129" s="214"/>
      <c r="G129" s="215"/>
      <c r="H129" s="215">
        <f>SUM(H122:H128)</f>
        <v>37083</v>
      </c>
      <c r="I129" s="215">
        <f>SUM(I122:I128)</f>
        <v>33971</v>
      </c>
      <c r="J129" s="216">
        <f>I129/H129</f>
        <v>0.91608014454062503</v>
      </c>
    </row>
    <row r="130" spans="1:10" ht="20.100000000000001" customHeight="1">
      <c r="A130" s="96" t="s">
        <v>814</v>
      </c>
      <c r="B130" s="96" t="s">
        <v>815</v>
      </c>
      <c r="C130" s="104" t="s">
        <v>195</v>
      </c>
      <c r="D130" s="99" t="s">
        <v>816</v>
      </c>
      <c r="E130" s="99">
        <v>33</v>
      </c>
      <c r="F130" s="99">
        <v>291</v>
      </c>
      <c r="G130" s="103">
        <f t="shared" si="18"/>
        <v>9603</v>
      </c>
      <c r="H130" s="108">
        <f>SUM(G130:G133)</f>
        <v>45370</v>
      </c>
      <c r="I130" s="108">
        <v>40025</v>
      </c>
      <c r="J130" s="217">
        <f>I130/H130</f>
        <v>0.88219087502755122</v>
      </c>
    </row>
    <row r="131" spans="1:10" ht="20.100000000000001" customHeight="1">
      <c r="A131" s="96"/>
      <c r="B131" s="96"/>
      <c r="C131" s="104"/>
      <c r="D131" s="99" t="s">
        <v>817</v>
      </c>
      <c r="E131" s="100">
        <v>33</v>
      </c>
      <c r="F131" s="99">
        <v>407</v>
      </c>
      <c r="G131" s="101">
        <f t="shared" si="18"/>
        <v>13431</v>
      </c>
      <c r="H131" s="108"/>
      <c r="I131" s="108"/>
      <c r="J131" s="217"/>
    </row>
    <row r="132" spans="1:10" ht="20.100000000000001" customHeight="1">
      <c r="A132" s="96"/>
      <c r="B132" s="96"/>
      <c r="C132" s="104"/>
      <c r="D132" s="99" t="s">
        <v>818</v>
      </c>
      <c r="E132" s="100">
        <v>32</v>
      </c>
      <c r="F132" s="99">
        <v>291</v>
      </c>
      <c r="G132" s="101">
        <f t="shared" si="18"/>
        <v>9312</v>
      </c>
      <c r="H132" s="108"/>
      <c r="I132" s="108"/>
      <c r="J132" s="217"/>
    </row>
    <row r="133" spans="1:10" ht="20.100000000000001" customHeight="1">
      <c r="A133" s="96"/>
      <c r="B133" s="96"/>
      <c r="C133" s="104"/>
      <c r="D133" s="99" t="s">
        <v>819</v>
      </c>
      <c r="E133" s="100">
        <v>32</v>
      </c>
      <c r="F133" s="99">
        <v>407</v>
      </c>
      <c r="G133" s="101">
        <f t="shared" si="18"/>
        <v>13024</v>
      </c>
      <c r="H133" s="108"/>
      <c r="I133" s="108"/>
      <c r="J133" s="217"/>
    </row>
    <row r="134" spans="1:10" ht="20.100000000000001" customHeight="1">
      <c r="A134" s="96"/>
      <c r="B134" s="96"/>
      <c r="C134" s="104" t="s">
        <v>484</v>
      </c>
      <c r="D134" s="99" t="s">
        <v>820</v>
      </c>
      <c r="E134" s="99">
        <v>31</v>
      </c>
      <c r="F134" s="99">
        <v>495</v>
      </c>
      <c r="G134" s="103">
        <f t="shared" si="18"/>
        <v>15345</v>
      </c>
      <c r="H134" s="102">
        <f>SUM(G134:G135)</f>
        <v>24335</v>
      </c>
      <c r="I134" s="102">
        <v>20609</v>
      </c>
      <c r="J134" s="212">
        <f>I134/H134</f>
        <v>0.84688719950688307</v>
      </c>
    </row>
    <row r="135" spans="1:10" ht="20.100000000000001" customHeight="1">
      <c r="A135" s="96"/>
      <c r="B135" s="96"/>
      <c r="C135" s="104"/>
      <c r="D135" s="99" t="s">
        <v>821</v>
      </c>
      <c r="E135" s="99">
        <v>31</v>
      </c>
      <c r="F135" s="99">
        <v>290</v>
      </c>
      <c r="G135" s="103">
        <f t="shared" si="18"/>
        <v>8990</v>
      </c>
      <c r="H135" s="102"/>
      <c r="I135" s="102"/>
      <c r="J135" s="212"/>
    </row>
    <row r="136" spans="1:10" ht="20.100000000000001" customHeight="1">
      <c r="A136" s="96"/>
      <c r="B136" s="96"/>
      <c r="C136" s="100" t="s">
        <v>142</v>
      </c>
      <c r="D136" s="99" t="s">
        <v>822</v>
      </c>
      <c r="E136" s="112">
        <v>62</v>
      </c>
      <c r="F136" s="99">
        <v>189</v>
      </c>
      <c r="G136" s="103">
        <f t="shared" si="18"/>
        <v>11718</v>
      </c>
      <c r="H136" s="101">
        <f>G136</f>
        <v>11718</v>
      </c>
      <c r="I136" s="101">
        <v>11404</v>
      </c>
      <c r="J136" s="111">
        <f>I136/H136</f>
        <v>0.97320361836490865</v>
      </c>
    </row>
    <row r="137" spans="1:10" ht="20.100000000000001" customHeight="1">
      <c r="A137" s="96"/>
      <c r="B137" s="96"/>
      <c r="C137" s="100" t="s">
        <v>482</v>
      </c>
      <c r="D137" s="99" t="s">
        <v>823</v>
      </c>
      <c r="E137" s="112">
        <v>31</v>
      </c>
      <c r="F137" s="99">
        <v>189</v>
      </c>
      <c r="G137" s="103">
        <f t="shared" si="18"/>
        <v>5859</v>
      </c>
      <c r="H137" s="101">
        <f>G137</f>
        <v>5859</v>
      </c>
      <c r="I137" s="101">
        <v>5183</v>
      </c>
      <c r="J137" s="111">
        <f>I137/H137</f>
        <v>0.88462194913807812</v>
      </c>
    </row>
    <row r="138" spans="1:10" ht="20.100000000000001" customHeight="1">
      <c r="A138" s="96"/>
      <c r="B138" s="96"/>
      <c r="C138" s="100" t="s">
        <v>192</v>
      </c>
      <c r="D138" s="99" t="s">
        <v>824</v>
      </c>
      <c r="E138" s="112">
        <v>31</v>
      </c>
      <c r="F138" s="99">
        <v>189</v>
      </c>
      <c r="G138" s="103">
        <f t="shared" ref="G138:G191" si="26">E138*F138</f>
        <v>5859</v>
      </c>
      <c r="H138" s="101">
        <f>G138</f>
        <v>5859</v>
      </c>
      <c r="I138" s="101">
        <v>5688</v>
      </c>
      <c r="J138" s="111">
        <f>I138/H138</f>
        <v>0.97081413210445466</v>
      </c>
    </row>
    <row r="139" spans="1:10" ht="20.100000000000001" customHeight="1">
      <c r="A139" s="96"/>
      <c r="B139" s="96"/>
      <c r="C139" s="99" t="s">
        <v>321</v>
      </c>
      <c r="D139" s="99" t="s">
        <v>825</v>
      </c>
      <c r="E139" s="112">
        <v>68</v>
      </c>
      <c r="F139" s="99">
        <v>189</v>
      </c>
      <c r="G139" s="103">
        <f t="shared" si="26"/>
        <v>12852</v>
      </c>
      <c r="H139" s="101">
        <f>G139</f>
        <v>12852</v>
      </c>
      <c r="I139" s="101">
        <v>11925</v>
      </c>
      <c r="J139" s="111">
        <f>I139/H139</f>
        <v>0.92787114845938379</v>
      </c>
    </row>
    <row r="140" spans="1:10" ht="20.100000000000001" customHeight="1">
      <c r="A140" s="96"/>
      <c r="B140" s="96"/>
      <c r="C140" s="113" t="s">
        <v>826</v>
      </c>
      <c r="D140" s="99" t="s">
        <v>827</v>
      </c>
      <c r="E140" s="114">
        <v>31</v>
      </c>
      <c r="F140" s="105">
        <v>321</v>
      </c>
      <c r="G140" s="103">
        <f t="shared" si="26"/>
        <v>9951</v>
      </c>
      <c r="H140" s="108">
        <f>SUM(G140:G144)</f>
        <v>45732</v>
      </c>
      <c r="I140" s="108">
        <v>44272</v>
      </c>
      <c r="J140" s="217">
        <f>I140/H140</f>
        <v>0.96807487098749234</v>
      </c>
    </row>
    <row r="141" spans="1:10" ht="20.100000000000001" customHeight="1">
      <c r="A141" s="96"/>
      <c r="B141" s="96"/>
      <c r="C141" s="113"/>
      <c r="D141" s="99" t="s">
        <v>828</v>
      </c>
      <c r="E141" s="114">
        <v>31</v>
      </c>
      <c r="F141" s="105">
        <v>256</v>
      </c>
      <c r="G141" s="103">
        <f t="shared" si="26"/>
        <v>7936</v>
      </c>
      <c r="H141" s="108"/>
      <c r="I141" s="108"/>
      <c r="J141" s="217"/>
    </row>
    <row r="142" spans="1:10" ht="20.100000000000001" customHeight="1">
      <c r="A142" s="96"/>
      <c r="B142" s="96"/>
      <c r="C142" s="113"/>
      <c r="D142" s="99" t="s">
        <v>829</v>
      </c>
      <c r="E142" s="114">
        <v>23</v>
      </c>
      <c r="F142" s="105">
        <v>375</v>
      </c>
      <c r="G142" s="103">
        <f t="shared" si="26"/>
        <v>8625</v>
      </c>
      <c r="H142" s="108"/>
      <c r="I142" s="108"/>
      <c r="J142" s="217"/>
    </row>
    <row r="143" spans="1:10" ht="20.100000000000001" customHeight="1">
      <c r="A143" s="96"/>
      <c r="B143" s="96"/>
      <c r="C143" s="113"/>
      <c r="D143" s="99" t="s">
        <v>830</v>
      </c>
      <c r="E143" s="114">
        <v>31</v>
      </c>
      <c r="F143" s="105">
        <v>364</v>
      </c>
      <c r="G143" s="103">
        <f t="shared" si="26"/>
        <v>11284</v>
      </c>
      <c r="H143" s="108"/>
      <c r="I143" s="108"/>
      <c r="J143" s="217"/>
    </row>
    <row r="144" spans="1:10" ht="20.100000000000001" customHeight="1">
      <c r="A144" s="96"/>
      <c r="B144" s="96"/>
      <c r="C144" s="113"/>
      <c r="D144" s="99" t="s">
        <v>831</v>
      </c>
      <c r="E144" s="114">
        <v>31</v>
      </c>
      <c r="F144" s="105">
        <v>256</v>
      </c>
      <c r="G144" s="103">
        <f t="shared" si="26"/>
        <v>7936</v>
      </c>
      <c r="H144" s="108"/>
      <c r="I144" s="108"/>
      <c r="J144" s="217"/>
    </row>
    <row r="145" spans="1:10" ht="20.100000000000001" customHeight="1">
      <c r="A145" s="96"/>
      <c r="B145" s="96" t="s">
        <v>832</v>
      </c>
      <c r="C145" s="100" t="s">
        <v>484</v>
      </c>
      <c r="D145" s="99" t="s">
        <v>833</v>
      </c>
      <c r="E145" s="115">
        <v>31</v>
      </c>
      <c r="F145" s="100">
        <v>290</v>
      </c>
      <c r="G145" s="101">
        <f t="shared" si="26"/>
        <v>8990</v>
      </c>
      <c r="H145" s="101">
        <v>8990</v>
      </c>
      <c r="I145" s="103">
        <v>8630</v>
      </c>
      <c r="J145" s="111">
        <f>I145/H145</f>
        <v>0.95995550611790881</v>
      </c>
    </row>
    <row r="146" spans="1:10" ht="20.100000000000001" customHeight="1">
      <c r="A146" s="96"/>
      <c r="B146" s="96"/>
      <c r="C146" s="100" t="s">
        <v>400</v>
      </c>
      <c r="D146" s="99"/>
      <c r="E146" s="115">
        <v>7</v>
      </c>
      <c r="F146" s="100">
        <v>393</v>
      </c>
      <c r="G146" s="101">
        <f t="shared" si="26"/>
        <v>2751</v>
      </c>
      <c r="H146" s="101">
        <f>G146</f>
        <v>2751</v>
      </c>
      <c r="I146" s="103">
        <v>2618</v>
      </c>
      <c r="J146" s="111">
        <f>I146/H146</f>
        <v>0.95165394402035619</v>
      </c>
    </row>
    <row r="147" spans="1:10" ht="20.100000000000001" customHeight="1">
      <c r="A147" s="96"/>
      <c r="B147" s="96"/>
      <c r="C147" s="100" t="s">
        <v>195</v>
      </c>
      <c r="D147" s="99" t="s">
        <v>834</v>
      </c>
      <c r="E147" s="114">
        <v>31</v>
      </c>
      <c r="F147" s="100">
        <v>272</v>
      </c>
      <c r="G147" s="101">
        <f t="shared" si="26"/>
        <v>8432</v>
      </c>
      <c r="H147" s="101">
        <f t="shared" ref="H147:H150" si="27">G147</f>
        <v>8432</v>
      </c>
      <c r="I147" s="103">
        <v>8157</v>
      </c>
      <c r="J147" s="111">
        <f>I147/H147</f>
        <v>0.96738614800759015</v>
      </c>
    </row>
    <row r="148" spans="1:10" ht="20.100000000000001" customHeight="1">
      <c r="A148" s="96"/>
      <c r="B148" s="96" t="s">
        <v>835</v>
      </c>
      <c r="C148" s="99" t="s">
        <v>142</v>
      </c>
      <c r="D148" s="99" t="s">
        <v>836</v>
      </c>
      <c r="E148" s="114">
        <v>30</v>
      </c>
      <c r="F148" s="100">
        <v>189</v>
      </c>
      <c r="G148" s="101">
        <f t="shared" si="26"/>
        <v>5670</v>
      </c>
      <c r="H148" s="101">
        <f t="shared" si="27"/>
        <v>5670</v>
      </c>
      <c r="I148" s="103">
        <v>5134</v>
      </c>
      <c r="J148" s="111">
        <f t="shared" ref="J148:J150" si="28">I148/H148</f>
        <v>0.90546737213403883</v>
      </c>
    </row>
    <row r="149" spans="1:10" ht="20.100000000000001" customHeight="1">
      <c r="A149" s="96"/>
      <c r="B149" s="96"/>
      <c r="C149" s="99" t="s">
        <v>195</v>
      </c>
      <c r="D149" s="99" t="s">
        <v>837</v>
      </c>
      <c r="E149" s="114">
        <v>39</v>
      </c>
      <c r="F149" s="100">
        <v>276</v>
      </c>
      <c r="G149" s="101">
        <f t="shared" si="26"/>
        <v>10764</v>
      </c>
      <c r="H149" s="101">
        <f t="shared" si="27"/>
        <v>10764</v>
      </c>
      <c r="I149" s="103">
        <v>9864</v>
      </c>
      <c r="J149" s="111">
        <f t="shared" si="28"/>
        <v>0.91638795986622068</v>
      </c>
    </row>
    <row r="150" spans="1:10" ht="20.100000000000001" customHeight="1">
      <c r="A150" s="96"/>
      <c r="B150" s="96"/>
      <c r="C150" s="99" t="s">
        <v>380</v>
      </c>
      <c r="D150" s="99" t="s">
        <v>838</v>
      </c>
      <c r="E150" s="99">
        <v>31</v>
      </c>
      <c r="F150" s="99">
        <v>189</v>
      </c>
      <c r="G150" s="101">
        <f t="shared" si="26"/>
        <v>5859</v>
      </c>
      <c r="H150" s="101">
        <f t="shared" si="27"/>
        <v>5859</v>
      </c>
      <c r="I150" s="103">
        <v>5412</v>
      </c>
      <c r="J150" s="111">
        <f t="shared" si="28"/>
        <v>0.92370711725550436</v>
      </c>
    </row>
    <row r="151" spans="1:10" ht="20.100000000000001" customHeight="1">
      <c r="A151" s="99"/>
      <c r="B151" s="214"/>
      <c r="C151" s="214"/>
      <c r="D151" s="214"/>
      <c r="E151" s="214"/>
      <c r="F151" s="214"/>
      <c r="G151" s="215"/>
      <c r="H151" s="215">
        <f>SUM(H130:H150)</f>
        <v>194191</v>
      </c>
      <c r="I151" s="215">
        <f>SUM(I130:I150)</f>
        <v>178921</v>
      </c>
      <c r="J151" s="216">
        <f>I151/H151</f>
        <v>0.92136607772759804</v>
      </c>
    </row>
    <row r="152" spans="1:10" ht="20.100000000000001" customHeight="1">
      <c r="A152" s="96" t="s">
        <v>839</v>
      </c>
      <c r="B152" s="96" t="s">
        <v>840</v>
      </c>
      <c r="C152" s="96" t="s">
        <v>195</v>
      </c>
      <c r="D152" s="99" t="s">
        <v>841</v>
      </c>
      <c r="E152" s="116">
        <v>62</v>
      </c>
      <c r="F152" s="99">
        <v>368</v>
      </c>
      <c r="G152" s="101">
        <f t="shared" si="26"/>
        <v>22816</v>
      </c>
      <c r="H152" s="108">
        <f>G152</f>
        <v>22816</v>
      </c>
      <c r="I152" s="108">
        <v>20758</v>
      </c>
      <c r="J152" s="212">
        <f>I152/H152</f>
        <v>0.90980014025245437</v>
      </c>
    </row>
    <row r="153" spans="1:10" ht="20.100000000000001" customHeight="1">
      <c r="A153" s="96"/>
      <c r="B153" s="96"/>
      <c r="C153" s="96"/>
      <c r="D153" s="99" t="s">
        <v>485</v>
      </c>
      <c r="E153" s="116" t="s">
        <v>384</v>
      </c>
      <c r="F153" s="99">
        <v>368</v>
      </c>
      <c r="G153" s="101"/>
      <c r="H153" s="108"/>
      <c r="I153" s="108"/>
      <c r="J153" s="212"/>
    </row>
    <row r="154" spans="1:10" ht="20.100000000000001" customHeight="1">
      <c r="A154" s="96"/>
      <c r="B154" s="96"/>
      <c r="C154" s="96" t="s">
        <v>484</v>
      </c>
      <c r="D154" s="99" t="s">
        <v>486</v>
      </c>
      <c r="E154" s="116">
        <v>31</v>
      </c>
      <c r="F154" s="99">
        <v>495</v>
      </c>
      <c r="G154" s="101">
        <f t="shared" si="26"/>
        <v>15345</v>
      </c>
      <c r="H154" s="108">
        <f>SUM(G154:G155)</f>
        <v>23095</v>
      </c>
      <c r="I154" s="108">
        <v>19660</v>
      </c>
      <c r="J154" s="212">
        <f>I154/H154</f>
        <v>0.85126650790214331</v>
      </c>
    </row>
    <row r="155" spans="1:10" ht="20.100000000000001" customHeight="1">
      <c r="A155" s="96"/>
      <c r="B155" s="96"/>
      <c r="C155" s="96"/>
      <c r="D155" s="99" t="s">
        <v>487</v>
      </c>
      <c r="E155" s="116">
        <v>31</v>
      </c>
      <c r="F155" s="99">
        <v>250</v>
      </c>
      <c r="G155" s="101">
        <f t="shared" si="26"/>
        <v>7750</v>
      </c>
      <c r="H155" s="108"/>
      <c r="I155" s="108"/>
      <c r="J155" s="212"/>
    </row>
    <row r="156" spans="1:10" ht="20.100000000000001" customHeight="1">
      <c r="A156" s="96"/>
      <c r="B156" s="96"/>
      <c r="C156" s="99" t="s">
        <v>142</v>
      </c>
      <c r="D156" s="99" t="s">
        <v>488</v>
      </c>
      <c r="E156" s="116">
        <v>31</v>
      </c>
      <c r="F156" s="99">
        <v>189</v>
      </c>
      <c r="G156" s="101">
        <f t="shared" si="26"/>
        <v>5859</v>
      </c>
      <c r="H156" s="101">
        <f t="shared" ref="H156:H158" si="29">G156</f>
        <v>5859</v>
      </c>
      <c r="I156" s="103">
        <v>5357</v>
      </c>
      <c r="J156" s="111">
        <f>I156/H156</f>
        <v>0.91431984980372072</v>
      </c>
    </row>
    <row r="157" spans="1:10" ht="20.100000000000001" customHeight="1">
      <c r="A157" s="96"/>
      <c r="B157" s="96"/>
      <c r="C157" s="99" t="s">
        <v>482</v>
      </c>
      <c r="D157" s="99" t="s">
        <v>489</v>
      </c>
      <c r="E157" s="99">
        <v>31</v>
      </c>
      <c r="F157" s="99">
        <v>393</v>
      </c>
      <c r="G157" s="101">
        <f t="shared" si="26"/>
        <v>12183</v>
      </c>
      <c r="H157" s="101">
        <f t="shared" si="29"/>
        <v>12183</v>
      </c>
      <c r="I157" s="103">
        <v>11020</v>
      </c>
      <c r="J157" s="111">
        <f>I157/H157</f>
        <v>0.90453911187720593</v>
      </c>
    </row>
    <row r="158" spans="1:10" ht="20.100000000000001" customHeight="1">
      <c r="A158" s="96"/>
      <c r="B158" s="96"/>
      <c r="C158" s="99" t="s">
        <v>321</v>
      </c>
      <c r="D158" s="99" t="s">
        <v>490</v>
      </c>
      <c r="E158" s="99">
        <v>18</v>
      </c>
      <c r="F158" s="99">
        <v>189</v>
      </c>
      <c r="G158" s="101">
        <f t="shared" si="26"/>
        <v>3402</v>
      </c>
      <c r="H158" s="101">
        <f t="shared" si="29"/>
        <v>3402</v>
      </c>
      <c r="I158" s="101">
        <v>3233</v>
      </c>
      <c r="J158" s="111">
        <f>I158/H158</f>
        <v>0.95032333921222811</v>
      </c>
    </row>
    <row r="159" spans="1:10" ht="20.100000000000001" customHeight="1">
      <c r="A159" s="96"/>
      <c r="B159" s="96"/>
      <c r="C159" s="96" t="s">
        <v>491</v>
      </c>
      <c r="D159" s="99" t="s">
        <v>492</v>
      </c>
      <c r="E159" s="99">
        <v>31</v>
      </c>
      <c r="F159" s="99">
        <v>375</v>
      </c>
      <c r="G159" s="101">
        <f t="shared" si="26"/>
        <v>11625</v>
      </c>
      <c r="H159" s="102">
        <f>SUM(G159:G161)</f>
        <v>23832</v>
      </c>
      <c r="I159" s="102">
        <v>22436</v>
      </c>
      <c r="J159" s="212">
        <f>I159/H159</f>
        <v>0.94142329640819067</v>
      </c>
    </row>
    <row r="160" spans="1:10" ht="20.100000000000001" customHeight="1">
      <c r="A160" s="96"/>
      <c r="B160" s="96"/>
      <c r="C160" s="96"/>
      <c r="D160" s="99" t="s">
        <v>493</v>
      </c>
      <c r="E160" s="99">
        <v>8</v>
      </c>
      <c r="F160" s="99">
        <v>313</v>
      </c>
      <c r="G160" s="101">
        <f t="shared" si="26"/>
        <v>2504</v>
      </c>
      <c r="H160" s="102"/>
      <c r="I160" s="102"/>
      <c r="J160" s="212"/>
    </row>
    <row r="161" spans="1:10" ht="20.100000000000001" customHeight="1">
      <c r="A161" s="96"/>
      <c r="B161" s="96"/>
      <c r="C161" s="96"/>
      <c r="D161" s="99" t="s">
        <v>494</v>
      </c>
      <c r="E161" s="99">
        <v>31</v>
      </c>
      <c r="F161" s="99">
        <v>313</v>
      </c>
      <c r="G161" s="101">
        <f t="shared" si="26"/>
        <v>9703</v>
      </c>
      <c r="H161" s="102"/>
      <c r="I161" s="102"/>
      <c r="J161" s="212"/>
    </row>
    <row r="162" spans="1:10" ht="20.100000000000001" customHeight="1">
      <c r="A162" s="96"/>
      <c r="B162" s="96"/>
      <c r="C162" s="99" t="s">
        <v>495</v>
      </c>
      <c r="D162" s="99" t="s">
        <v>496</v>
      </c>
      <c r="E162" s="99">
        <v>14</v>
      </c>
      <c r="F162" s="99">
        <v>184</v>
      </c>
      <c r="G162" s="101">
        <f t="shared" si="26"/>
        <v>2576</v>
      </c>
      <c r="H162" s="101">
        <f t="shared" ref="H162" si="30">G162</f>
        <v>2576</v>
      </c>
      <c r="I162" s="101">
        <v>2427</v>
      </c>
      <c r="J162" s="111">
        <f>I162/H162</f>
        <v>0.94215838509316774</v>
      </c>
    </row>
    <row r="163" spans="1:10" ht="20.100000000000001" customHeight="1">
      <c r="A163" s="96"/>
      <c r="B163" s="96"/>
      <c r="C163" s="104" t="s">
        <v>497</v>
      </c>
      <c r="D163" s="99" t="s">
        <v>498</v>
      </c>
      <c r="E163" s="99">
        <v>31</v>
      </c>
      <c r="F163" s="99">
        <v>309</v>
      </c>
      <c r="G163" s="101">
        <f t="shared" si="26"/>
        <v>9579</v>
      </c>
      <c r="H163" s="102">
        <f>SUM(G163:G165)</f>
        <v>24411</v>
      </c>
      <c r="I163" s="102">
        <v>17488</v>
      </c>
      <c r="J163" s="217">
        <f>I163/H163</f>
        <v>0.71639834500839783</v>
      </c>
    </row>
    <row r="164" spans="1:10" ht="20.100000000000001" customHeight="1">
      <c r="A164" s="96"/>
      <c r="B164" s="96"/>
      <c r="C164" s="104"/>
      <c r="D164" s="99" t="s">
        <v>499</v>
      </c>
      <c r="E164" s="99">
        <v>17</v>
      </c>
      <c r="F164" s="99">
        <v>309</v>
      </c>
      <c r="G164" s="101">
        <f t="shared" si="26"/>
        <v>5253</v>
      </c>
      <c r="H164" s="102"/>
      <c r="I164" s="102"/>
      <c r="J164" s="217"/>
    </row>
    <row r="165" spans="1:10" ht="20.100000000000001" customHeight="1">
      <c r="A165" s="96"/>
      <c r="B165" s="96"/>
      <c r="C165" s="104"/>
      <c r="D165" s="99" t="s">
        <v>500</v>
      </c>
      <c r="E165" s="99">
        <v>31</v>
      </c>
      <c r="F165" s="99">
        <v>309</v>
      </c>
      <c r="G165" s="101">
        <f t="shared" si="26"/>
        <v>9579</v>
      </c>
      <c r="H165" s="102"/>
      <c r="I165" s="102"/>
      <c r="J165" s="217"/>
    </row>
    <row r="166" spans="1:10" ht="20.100000000000001" customHeight="1">
      <c r="A166" s="96"/>
      <c r="B166" s="96" t="s">
        <v>842</v>
      </c>
      <c r="C166" s="99" t="s">
        <v>409</v>
      </c>
      <c r="D166" s="99" t="s">
        <v>501</v>
      </c>
      <c r="E166" s="99">
        <v>18</v>
      </c>
      <c r="F166" s="99">
        <v>174</v>
      </c>
      <c r="G166" s="101">
        <f t="shared" si="26"/>
        <v>3132</v>
      </c>
      <c r="H166" s="101">
        <f t="shared" ref="H166:H173" si="31">G166</f>
        <v>3132</v>
      </c>
      <c r="I166" s="101">
        <v>2513</v>
      </c>
      <c r="J166" s="111">
        <f>I166/H166</f>
        <v>0.80236270753512129</v>
      </c>
    </row>
    <row r="167" spans="1:10" ht="20.100000000000001" customHeight="1">
      <c r="A167" s="96"/>
      <c r="B167" s="96"/>
      <c r="C167" s="100" t="s">
        <v>192</v>
      </c>
      <c r="D167" s="99" t="s">
        <v>502</v>
      </c>
      <c r="E167" s="99">
        <v>31</v>
      </c>
      <c r="F167" s="100">
        <v>189</v>
      </c>
      <c r="G167" s="101">
        <f t="shared" si="26"/>
        <v>5859</v>
      </c>
      <c r="H167" s="101">
        <f t="shared" si="31"/>
        <v>5859</v>
      </c>
      <c r="I167" s="101">
        <v>5131</v>
      </c>
      <c r="J167" s="111">
        <f>I167/H167</f>
        <v>0.87574671445639185</v>
      </c>
    </row>
    <row r="168" spans="1:10" ht="20.100000000000001" customHeight="1">
      <c r="A168" s="96"/>
      <c r="B168" s="96"/>
      <c r="C168" s="100" t="s">
        <v>503</v>
      </c>
      <c r="D168" s="99" t="s">
        <v>504</v>
      </c>
      <c r="E168" s="99">
        <v>9</v>
      </c>
      <c r="F168" s="99">
        <v>184</v>
      </c>
      <c r="G168" s="101">
        <f t="shared" si="26"/>
        <v>1656</v>
      </c>
      <c r="H168" s="101">
        <f t="shared" si="31"/>
        <v>1656</v>
      </c>
      <c r="I168" s="101">
        <v>1217</v>
      </c>
      <c r="J168" s="111">
        <f>I168/H168</f>
        <v>0.73490338164251212</v>
      </c>
    </row>
    <row r="169" spans="1:10" ht="20.100000000000001" customHeight="1">
      <c r="A169" s="96"/>
      <c r="B169" s="96" t="s">
        <v>843</v>
      </c>
      <c r="C169" s="100" t="s">
        <v>484</v>
      </c>
      <c r="D169" s="99" t="s">
        <v>505</v>
      </c>
      <c r="E169" s="99">
        <v>31</v>
      </c>
      <c r="F169" s="99">
        <v>162</v>
      </c>
      <c r="G169" s="101">
        <f t="shared" si="26"/>
        <v>5022</v>
      </c>
      <c r="H169" s="101">
        <f t="shared" si="31"/>
        <v>5022</v>
      </c>
      <c r="I169" s="101">
        <v>4371</v>
      </c>
      <c r="J169" s="111">
        <f>I169/H169</f>
        <v>0.87037037037037035</v>
      </c>
    </row>
    <row r="170" spans="1:10" ht="20.100000000000001" customHeight="1">
      <c r="A170" s="96"/>
      <c r="B170" s="96"/>
      <c r="C170" s="100" t="s">
        <v>204</v>
      </c>
      <c r="D170" s="99" t="s">
        <v>506</v>
      </c>
      <c r="E170" s="99">
        <v>17</v>
      </c>
      <c r="F170" s="99">
        <v>195</v>
      </c>
      <c r="G170" s="101">
        <f t="shared" si="26"/>
        <v>3315</v>
      </c>
      <c r="H170" s="101">
        <f t="shared" si="31"/>
        <v>3315</v>
      </c>
      <c r="I170" s="101">
        <v>2831</v>
      </c>
      <c r="J170" s="111">
        <f t="shared" ref="J170:J173" si="32">I170/H170</f>
        <v>0.85399698340874808</v>
      </c>
    </row>
    <row r="171" spans="1:10" ht="20.100000000000001" customHeight="1">
      <c r="A171" s="96"/>
      <c r="B171" s="96"/>
      <c r="C171" s="100" t="s">
        <v>142</v>
      </c>
      <c r="D171" s="99" t="s">
        <v>507</v>
      </c>
      <c r="E171" s="99">
        <v>29</v>
      </c>
      <c r="F171" s="99">
        <v>189</v>
      </c>
      <c r="G171" s="101">
        <f t="shared" si="26"/>
        <v>5481</v>
      </c>
      <c r="H171" s="101">
        <f t="shared" si="31"/>
        <v>5481</v>
      </c>
      <c r="I171" s="101">
        <v>4874</v>
      </c>
      <c r="J171" s="111">
        <f t="shared" si="32"/>
        <v>0.88925378580550996</v>
      </c>
    </row>
    <row r="172" spans="1:10" ht="20.100000000000001" customHeight="1">
      <c r="A172" s="96"/>
      <c r="B172" s="96"/>
      <c r="C172" s="100" t="s">
        <v>192</v>
      </c>
      <c r="D172" s="99" t="s">
        <v>508</v>
      </c>
      <c r="E172" s="100">
        <v>31</v>
      </c>
      <c r="F172" s="100">
        <v>189</v>
      </c>
      <c r="G172" s="101">
        <f t="shared" si="26"/>
        <v>5859</v>
      </c>
      <c r="H172" s="101">
        <f t="shared" si="31"/>
        <v>5859</v>
      </c>
      <c r="I172" s="101">
        <v>5144</v>
      </c>
      <c r="J172" s="111">
        <f t="shared" si="32"/>
        <v>0.87796552312681342</v>
      </c>
    </row>
    <row r="173" spans="1:10" ht="20.100000000000001" customHeight="1">
      <c r="A173" s="96"/>
      <c r="B173" s="96"/>
      <c r="C173" s="100" t="s">
        <v>437</v>
      </c>
      <c r="D173" s="99" t="s">
        <v>509</v>
      </c>
      <c r="E173" s="100">
        <v>18</v>
      </c>
      <c r="F173" s="100">
        <v>189</v>
      </c>
      <c r="G173" s="101">
        <f t="shared" si="26"/>
        <v>3402</v>
      </c>
      <c r="H173" s="101">
        <f t="shared" si="31"/>
        <v>3402</v>
      </c>
      <c r="I173" s="101">
        <v>2709</v>
      </c>
      <c r="J173" s="111">
        <f t="shared" si="32"/>
        <v>0.79629629629629628</v>
      </c>
    </row>
    <row r="174" spans="1:10" ht="20.100000000000001" customHeight="1">
      <c r="A174" s="99"/>
      <c r="B174" s="214"/>
      <c r="C174" s="214"/>
      <c r="D174" s="214"/>
      <c r="E174" s="214"/>
      <c r="F174" s="214"/>
      <c r="G174" s="215"/>
      <c r="H174" s="215">
        <f>SUM(H152:H173)</f>
        <v>151900</v>
      </c>
      <c r="I174" s="215">
        <f>SUM(I152:I173)</f>
        <v>131169</v>
      </c>
      <c r="J174" s="216">
        <f>I174/H174</f>
        <v>0.86352205398288351</v>
      </c>
    </row>
    <row r="175" spans="1:10" ht="20.100000000000001" customHeight="1">
      <c r="A175" s="96" t="s">
        <v>844</v>
      </c>
      <c r="B175" s="96" t="s">
        <v>844</v>
      </c>
      <c r="C175" s="96" t="s">
        <v>195</v>
      </c>
      <c r="D175" s="99" t="s">
        <v>510</v>
      </c>
      <c r="E175" s="99">
        <v>34</v>
      </c>
      <c r="F175" s="99">
        <v>263</v>
      </c>
      <c r="G175" s="101">
        <f t="shared" si="26"/>
        <v>8942</v>
      </c>
      <c r="H175" s="102">
        <f>SUM(G175:G179)</f>
        <v>44754</v>
      </c>
      <c r="I175" s="102">
        <v>23246</v>
      </c>
      <c r="J175" s="212">
        <f>I175/H175</f>
        <v>0.51941725879251022</v>
      </c>
    </row>
    <row r="176" spans="1:10" ht="20.100000000000001" customHeight="1">
      <c r="A176" s="96"/>
      <c r="B176" s="96"/>
      <c r="C176" s="96"/>
      <c r="D176" s="99" t="s">
        <v>511</v>
      </c>
      <c r="E176" s="99">
        <v>34</v>
      </c>
      <c r="F176" s="99">
        <v>370</v>
      </c>
      <c r="G176" s="101">
        <f t="shared" si="26"/>
        <v>12580</v>
      </c>
      <c r="H176" s="102"/>
      <c r="I176" s="102"/>
      <c r="J176" s="212"/>
    </row>
    <row r="177" spans="1:10" ht="20.100000000000001" customHeight="1">
      <c r="A177" s="96"/>
      <c r="B177" s="96"/>
      <c r="C177" s="96"/>
      <c r="D177" s="99" t="s">
        <v>512</v>
      </c>
      <c r="E177" s="99">
        <v>35</v>
      </c>
      <c r="F177" s="99">
        <v>248</v>
      </c>
      <c r="G177" s="101">
        <f t="shared" si="26"/>
        <v>8680</v>
      </c>
      <c r="H177" s="102"/>
      <c r="I177" s="102"/>
      <c r="J177" s="212"/>
    </row>
    <row r="178" spans="1:10" ht="20.100000000000001" customHeight="1">
      <c r="A178" s="96"/>
      <c r="B178" s="96"/>
      <c r="C178" s="96"/>
      <c r="D178" s="99" t="s">
        <v>513</v>
      </c>
      <c r="E178" s="99">
        <v>34</v>
      </c>
      <c r="F178" s="99">
        <v>269</v>
      </c>
      <c r="G178" s="101">
        <f t="shared" si="26"/>
        <v>9146</v>
      </c>
      <c r="H178" s="102"/>
      <c r="I178" s="102"/>
      <c r="J178" s="212"/>
    </row>
    <row r="179" spans="1:10" ht="20.100000000000001" customHeight="1">
      <c r="A179" s="96"/>
      <c r="B179" s="96"/>
      <c r="C179" s="96"/>
      <c r="D179" s="99" t="s">
        <v>514</v>
      </c>
      <c r="E179" s="99">
        <v>34</v>
      </c>
      <c r="F179" s="99">
        <v>159</v>
      </c>
      <c r="G179" s="101">
        <f t="shared" si="26"/>
        <v>5406</v>
      </c>
      <c r="H179" s="102"/>
      <c r="I179" s="102"/>
      <c r="J179" s="212"/>
    </row>
    <row r="180" spans="1:10" ht="20.100000000000001" customHeight="1">
      <c r="A180" s="96"/>
      <c r="B180" s="96"/>
      <c r="C180" s="96" t="s">
        <v>484</v>
      </c>
      <c r="D180" s="99" t="s">
        <v>515</v>
      </c>
      <c r="E180" s="99">
        <v>31</v>
      </c>
      <c r="F180" s="99">
        <v>275</v>
      </c>
      <c r="G180" s="101">
        <f t="shared" si="26"/>
        <v>8525</v>
      </c>
      <c r="H180" s="102">
        <f>SUM(G180:G182)</f>
        <v>28340</v>
      </c>
      <c r="I180" s="102">
        <v>15458</v>
      </c>
      <c r="J180" s="212">
        <f>I180/H180</f>
        <v>0.54544812985179958</v>
      </c>
    </row>
    <row r="181" spans="1:10" ht="20.100000000000001" customHeight="1">
      <c r="A181" s="96"/>
      <c r="B181" s="96"/>
      <c r="C181" s="96"/>
      <c r="D181" s="99" t="s">
        <v>516</v>
      </c>
      <c r="E181" s="99">
        <v>29</v>
      </c>
      <c r="F181" s="99">
        <v>495</v>
      </c>
      <c r="G181" s="101">
        <f t="shared" si="26"/>
        <v>14355</v>
      </c>
      <c r="H181" s="102"/>
      <c r="I181" s="102"/>
      <c r="J181" s="212"/>
    </row>
    <row r="182" spans="1:10" ht="20.100000000000001" customHeight="1">
      <c r="A182" s="96"/>
      <c r="B182" s="96"/>
      <c r="C182" s="96"/>
      <c r="D182" s="99" t="s">
        <v>517</v>
      </c>
      <c r="E182" s="99">
        <v>28</v>
      </c>
      <c r="F182" s="99">
        <v>195</v>
      </c>
      <c r="G182" s="101">
        <f t="shared" si="26"/>
        <v>5460</v>
      </c>
      <c r="H182" s="102"/>
      <c r="I182" s="102"/>
      <c r="J182" s="212"/>
    </row>
    <row r="183" spans="1:10" ht="20.100000000000001" customHeight="1">
      <c r="A183" s="96"/>
      <c r="B183" s="96"/>
      <c r="C183" s="99" t="s">
        <v>142</v>
      </c>
      <c r="D183" s="99" t="s">
        <v>518</v>
      </c>
      <c r="E183" s="99">
        <v>45</v>
      </c>
      <c r="F183" s="99">
        <v>189</v>
      </c>
      <c r="G183" s="101">
        <f t="shared" si="26"/>
        <v>8505</v>
      </c>
      <c r="H183" s="103">
        <f>G183</f>
        <v>8505</v>
      </c>
      <c r="I183" s="101">
        <v>5768</v>
      </c>
      <c r="J183" s="111">
        <f>I183/H183</f>
        <v>0.67818930041152259</v>
      </c>
    </row>
    <row r="184" spans="1:10" ht="20.100000000000001" customHeight="1">
      <c r="A184" s="96"/>
      <c r="B184" s="96"/>
      <c r="C184" s="99" t="s">
        <v>321</v>
      </c>
      <c r="D184" s="99" t="s">
        <v>519</v>
      </c>
      <c r="E184" s="99">
        <v>31</v>
      </c>
      <c r="F184" s="99">
        <v>189</v>
      </c>
      <c r="G184" s="101">
        <f t="shared" si="26"/>
        <v>5859</v>
      </c>
      <c r="H184" s="103">
        <f t="shared" ref="H184:H185" si="33">G184</f>
        <v>5859</v>
      </c>
      <c r="I184" s="101">
        <v>4535</v>
      </c>
      <c r="J184" s="111">
        <f>I184/H184</f>
        <v>0.77402287079706433</v>
      </c>
    </row>
    <row r="185" spans="1:10" ht="20.100000000000001" customHeight="1">
      <c r="A185" s="96"/>
      <c r="B185" s="96"/>
      <c r="C185" s="99" t="s">
        <v>520</v>
      </c>
      <c r="D185" s="99" t="s">
        <v>521</v>
      </c>
      <c r="E185" s="99">
        <v>31</v>
      </c>
      <c r="F185" s="99">
        <v>240</v>
      </c>
      <c r="G185" s="101">
        <f t="shared" si="26"/>
        <v>7440</v>
      </c>
      <c r="H185" s="103">
        <f t="shared" si="33"/>
        <v>7440</v>
      </c>
      <c r="I185" s="101">
        <v>5014</v>
      </c>
      <c r="J185" s="111">
        <f>I185/H185</f>
        <v>0.67392473118279572</v>
      </c>
    </row>
    <row r="186" spans="1:10" ht="20.100000000000001" customHeight="1">
      <c r="A186" s="96"/>
      <c r="B186" s="96"/>
      <c r="C186" s="96" t="s">
        <v>522</v>
      </c>
      <c r="D186" s="99" t="s">
        <v>523</v>
      </c>
      <c r="E186" s="99">
        <v>31</v>
      </c>
      <c r="F186" s="99">
        <v>264</v>
      </c>
      <c r="G186" s="101">
        <f t="shared" si="26"/>
        <v>8184</v>
      </c>
      <c r="H186" s="102">
        <f>SUM(G186:G189)</f>
        <v>13712</v>
      </c>
      <c r="I186" s="102">
        <v>11309</v>
      </c>
      <c r="J186" s="212">
        <f>I186/H186</f>
        <v>0.82475204200700114</v>
      </c>
    </row>
    <row r="187" spans="1:10" ht="20.100000000000001" customHeight="1">
      <c r="A187" s="96"/>
      <c r="B187" s="96"/>
      <c r="C187" s="96"/>
      <c r="D187" s="99" t="s">
        <v>524</v>
      </c>
      <c r="E187" s="99">
        <v>9</v>
      </c>
      <c r="F187" s="99">
        <v>174</v>
      </c>
      <c r="G187" s="101">
        <f t="shared" si="26"/>
        <v>1566</v>
      </c>
      <c r="H187" s="102"/>
      <c r="I187" s="102"/>
      <c r="J187" s="212"/>
    </row>
    <row r="188" spans="1:10" ht="20.100000000000001" customHeight="1">
      <c r="A188" s="96"/>
      <c r="B188" s="96"/>
      <c r="C188" s="96"/>
      <c r="D188" s="99" t="s">
        <v>525</v>
      </c>
      <c r="E188" s="99">
        <v>14</v>
      </c>
      <c r="F188" s="100">
        <v>283</v>
      </c>
      <c r="G188" s="101">
        <f t="shared" si="26"/>
        <v>3962</v>
      </c>
      <c r="H188" s="102"/>
      <c r="I188" s="102"/>
      <c r="J188" s="212"/>
    </row>
    <row r="189" spans="1:10" ht="20.100000000000001" customHeight="1">
      <c r="A189" s="96"/>
      <c r="B189" s="96"/>
      <c r="C189" s="96"/>
      <c r="D189" s="99"/>
      <c r="E189" s="99"/>
      <c r="F189" s="100"/>
      <c r="G189" s="101"/>
      <c r="H189" s="102"/>
      <c r="I189" s="102"/>
      <c r="J189" s="212"/>
    </row>
    <row r="190" spans="1:10" ht="20.100000000000001" customHeight="1">
      <c r="A190" s="96"/>
      <c r="B190" s="96"/>
      <c r="C190" s="100" t="s">
        <v>526</v>
      </c>
      <c r="D190" s="99" t="s">
        <v>527</v>
      </c>
      <c r="E190" s="99">
        <v>168</v>
      </c>
      <c r="F190" s="100">
        <v>311</v>
      </c>
      <c r="G190" s="101">
        <f t="shared" si="26"/>
        <v>52248</v>
      </c>
      <c r="H190" s="103">
        <f t="shared" ref="H190:H191" si="34">G190</f>
        <v>52248</v>
      </c>
      <c r="I190" s="103">
        <v>43892</v>
      </c>
      <c r="J190" s="111">
        <f>I190/H190</f>
        <v>0.84007043331802178</v>
      </c>
    </row>
    <row r="191" spans="1:10" ht="20.100000000000001" customHeight="1">
      <c r="A191" s="96"/>
      <c r="B191" s="96"/>
      <c r="C191" s="100" t="s">
        <v>528</v>
      </c>
      <c r="D191" s="99" t="s">
        <v>529</v>
      </c>
      <c r="E191" s="99">
        <v>74</v>
      </c>
      <c r="F191" s="100">
        <v>230</v>
      </c>
      <c r="G191" s="101">
        <f t="shared" si="26"/>
        <v>17020</v>
      </c>
      <c r="H191" s="103">
        <f t="shared" si="34"/>
        <v>17020</v>
      </c>
      <c r="I191" s="101">
        <v>13909</v>
      </c>
      <c r="J191" s="111">
        <f>I191/H191</f>
        <v>0.81721504112808463</v>
      </c>
    </row>
    <row r="192" spans="1:10" ht="20.100000000000001" customHeight="1">
      <c r="A192" s="99"/>
      <c r="B192" s="214"/>
      <c r="C192" s="214"/>
      <c r="D192" s="214"/>
      <c r="E192" s="214"/>
      <c r="F192" s="214"/>
      <c r="G192" s="215"/>
      <c r="H192" s="215">
        <f>SUM(H175:H191)</f>
        <v>177878</v>
      </c>
      <c r="I192" s="215">
        <f>SUM(I175:I191)</f>
        <v>123131</v>
      </c>
      <c r="J192" s="216">
        <f>I192/H192</f>
        <v>0.69222163505323875</v>
      </c>
    </row>
    <row r="193" spans="1:10" ht="20.100000000000001" customHeight="1">
      <c r="A193" s="96" t="s">
        <v>845</v>
      </c>
      <c r="B193" s="96" t="s">
        <v>845</v>
      </c>
      <c r="C193" s="104" t="s">
        <v>484</v>
      </c>
      <c r="D193" s="99" t="s">
        <v>530</v>
      </c>
      <c r="E193" s="100">
        <v>31</v>
      </c>
      <c r="F193" s="100">
        <v>311</v>
      </c>
      <c r="G193" s="101">
        <f t="shared" ref="G193:G211" si="35">E193*F193</f>
        <v>9641</v>
      </c>
      <c r="H193" s="108">
        <f>SUM(G193:G194)</f>
        <v>18631</v>
      </c>
      <c r="I193" s="108">
        <v>12287</v>
      </c>
      <c r="J193" s="217">
        <f>I193/H193</f>
        <v>0.6594922441092802</v>
      </c>
    </row>
    <row r="194" spans="1:10" ht="20.100000000000001" customHeight="1">
      <c r="A194" s="96"/>
      <c r="B194" s="96"/>
      <c r="C194" s="104"/>
      <c r="D194" s="99" t="s">
        <v>531</v>
      </c>
      <c r="E194" s="100">
        <v>31</v>
      </c>
      <c r="F194" s="100">
        <v>290</v>
      </c>
      <c r="G194" s="101">
        <f t="shared" si="35"/>
        <v>8990</v>
      </c>
      <c r="H194" s="108"/>
      <c r="I194" s="108"/>
      <c r="J194" s="217"/>
    </row>
    <row r="195" spans="1:10" ht="20.100000000000001" customHeight="1">
      <c r="A195" s="96"/>
      <c r="B195" s="96"/>
      <c r="C195" s="104" t="s">
        <v>195</v>
      </c>
      <c r="D195" s="99" t="s">
        <v>532</v>
      </c>
      <c r="E195" s="100">
        <v>31</v>
      </c>
      <c r="F195" s="100">
        <v>338</v>
      </c>
      <c r="G195" s="101">
        <f t="shared" si="35"/>
        <v>10478</v>
      </c>
      <c r="H195" s="108">
        <f>SUM(G195:G197)</f>
        <v>24505</v>
      </c>
      <c r="I195" s="108">
        <v>22963</v>
      </c>
      <c r="J195" s="212">
        <f>I195/H195</f>
        <v>0.93707406651703729</v>
      </c>
    </row>
    <row r="196" spans="1:10" ht="20.100000000000001" customHeight="1">
      <c r="A196" s="96"/>
      <c r="B196" s="96"/>
      <c r="C196" s="104"/>
      <c r="D196" s="99" t="s">
        <v>533</v>
      </c>
      <c r="E196" s="100">
        <v>31</v>
      </c>
      <c r="F196" s="100">
        <v>277</v>
      </c>
      <c r="G196" s="101">
        <f t="shared" si="35"/>
        <v>8587</v>
      </c>
      <c r="H196" s="108"/>
      <c r="I196" s="108"/>
      <c r="J196" s="212"/>
    </row>
    <row r="197" spans="1:10" ht="20.100000000000001" customHeight="1">
      <c r="A197" s="96"/>
      <c r="B197" s="96"/>
      <c r="C197" s="104"/>
      <c r="D197" s="99" t="s">
        <v>534</v>
      </c>
      <c r="E197" s="100">
        <v>20</v>
      </c>
      <c r="F197" s="100">
        <v>272</v>
      </c>
      <c r="G197" s="101">
        <f t="shared" si="35"/>
        <v>5440</v>
      </c>
      <c r="H197" s="108"/>
      <c r="I197" s="108"/>
      <c r="J197" s="212"/>
    </row>
    <row r="198" spans="1:10" ht="20.100000000000001" customHeight="1">
      <c r="A198" s="96"/>
      <c r="B198" s="96"/>
      <c r="C198" s="104" t="s">
        <v>535</v>
      </c>
      <c r="D198" s="99" t="s">
        <v>536</v>
      </c>
      <c r="E198" s="100">
        <v>31</v>
      </c>
      <c r="F198" s="100">
        <v>303</v>
      </c>
      <c r="G198" s="101">
        <f t="shared" si="35"/>
        <v>9393</v>
      </c>
      <c r="H198" s="108">
        <f>SUM(G198:G201)</f>
        <v>37417</v>
      </c>
      <c r="I198" s="108">
        <v>35576</v>
      </c>
      <c r="J198" s="217">
        <f>I198/H198</f>
        <v>0.95079776572146346</v>
      </c>
    </row>
    <row r="199" spans="1:10" ht="20.100000000000001" customHeight="1">
      <c r="A199" s="96"/>
      <c r="B199" s="96"/>
      <c r="C199" s="104"/>
      <c r="D199" s="99" t="s">
        <v>537</v>
      </c>
      <c r="E199" s="100">
        <v>31</v>
      </c>
      <c r="F199" s="100">
        <v>264</v>
      </c>
      <c r="G199" s="101">
        <f t="shared" si="35"/>
        <v>8184</v>
      </c>
      <c r="H199" s="108"/>
      <c r="I199" s="108"/>
      <c r="J199" s="217"/>
    </row>
    <row r="200" spans="1:10" ht="20.100000000000001" customHeight="1">
      <c r="A200" s="96"/>
      <c r="B200" s="96"/>
      <c r="C200" s="104"/>
      <c r="D200" s="99" t="s">
        <v>538</v>
      </c>
      <c r="E200" s="100">
        <v>31</v>
      </c>
      <c r="F200" s="100">
        <v>303</v>
      </c>
      <c r="G200" s="101">
        <f t="shared" si="35"/>
        <v>9393</v>
      </c>
      <c r="H200" s="108"/>
      <c r="I200" s="108"/>
      <c r="J200" s="217"/>
    </row>
    <row r="201" spans="1:10" ht="20.100000000000001" customHeight="1">
      <c r="A201" s="96"/>
      <c r="B201" s="96"/>
      <c r="C201" s="104"/>
      <c r="D201" s="99" t="s">
        <v>539</v>
      </c>
      <c r="E201" s="100">
        <v>31</v>
      </c>
      <c r="F201" s="100">
        <v>337</v>
      </c>
      <c r="G201" s="101">
        <f t="shared" si="35"/>
        <v>10447</v>
      </c>
      <c r="H201" s="108"/>
      <c r="I201" s="108"/>
      <c r="J201" s="217"/>
    </row>
    <row r="202" spans="1:10" ht="20.100000000000001" customHeight="1">
      <c r="A202" s="96"/>
      <c r="B202" s="96"/>
      <c r="C202" s="100" t="s">
        <v>540</v>
      </c>
      <c r="D202" s="99" t="s">
        <v>541</v>
      </c>
      <c r="E202" s="100">
        <v>13</v>
      </c>
      <c r="F202" s="100">
        <v>375</v>
      </c>
      <c r="G202" s="101">
        <f t="shared" si="35"/>
        <v>4875</v>
      </c>
      <c r="H202" s="103">
        <f>G202</f>
        <v>4875</v>
      </c>
      <c r="I202" s="103">
        <v>4062</v>
      </c>
      <c r="J202" s="213">
        <f>I202/H202</f>
        <v>0.83323076923076922</v>
      </c>
    </row>
    <row r="203" spans="1:10" ht="20.100000000000001" customHeight="1">
      <c r="A203" s="99"/>
      <c r="B203" s="214"/>
      <c r="C203" s="214"/>
      <c r="D203" s="214"/>
      <c r="E203" s="214"/>
      <c r="F203" s="214"/>
      <c r="G203" s="215"/>
      <c r="H203" s="215">
        <f>SUM(H193:H202)</f>
        <v>85428</v>
      </c>
      <c r="I203" s="215">
        <f>SUM(I193:I202)</f>
        <v>74888</v>
      </c>
      <c r="J203" s="216">
        <f>I203/H203</f>
        <v>0.87662124830266419</v>
      </c>
    </row>
    <row r="204" spans="1:10" ht="20.100000000000001" customHeight="1">
      <c r="A204" s="99" t="s">
        <v>846</v>
      </c>
      <c r="B204" s="101" t="s">
        <v>847</v>
      </c>
      <c r="C204" s="103" t="s">
        <v>195</v>
      </c>
      <c r="D204" s="99" t="s">
        <v>542</v>
      </c>
      <c r="E204" s="103">
        <v>13</v>
      </c>
      <c r="F204" s="103">
        <v>276</v>
      </c>
      <c r="G204" s="101">
        <f t="shared" si="35"/>
        <v>3588</v>
      </c>
      <c r="H204" s="103">
        <f>G204</f>
        <v>3588</v>
      </c>
      <c r="I204" s="103">
        <v>3338</v>
      </c>
      <c r="J204" s="213">
        <f>I204/H204</f>
        <v>0.93032329988851725</v>
      </c>
    </row>
    <row r="205" spans="1:10" ht="20.100000000000001" customHeight="1">
      <c r="A205" s="99"/>
      <c r="B205" s="215"/>
      <c r="C205" s="215"/>
      <c r="D205" s="214"/>
      <c r="E205" s="215"/>
      <c r="F205" s="215"/>
      <c r="G205" s="215"/>
      <c r="H205" s="215">
        <f>H204</f>
        <v>3588</v>
      </c>
      <c r="I205" s="215">
        <f>I204</f>
        <v>3338</v>
      </c>
      <c r="J205" s="216">
        <f>I205/H205</f>
        <v>0.93032329988851725</v>
      </c>
    </row>
    <row r="206" spans="1:10" ht="20.100000000000001" customHeight="1">
      <c r="A206" s="96" t="s">
        <v>848</v>
      </c>
      <c r="B206" s="102" t="s">
        <v>849</v>
      </c>
      <c r="C206" s="108" t="s">
        <v>195</v>
      </c>
      <c r="D206" s="99" t="s">
        <v>543</v>
      </c>
      <c r="E206" s="103">
        <v>10</v>
      </c>
      <c r="F206" s="103">
        <v>248</v>
      </c>
      <c r="G206" s="101">
        <f t="shared" si="35"/>
        <v>2480</v>
      </c>
      <c r="H206" s="108">
        <f>SUM(G206:G207)</f>
        <v>12989</v>
      </c>
      <c r="I206" s="108">
        <v>11527</v>
      </c>
      <c r="J206" s="217">
        <f>I206/H206</f>
        <v>0.88744322118715835</v>
      </c>
    </row>
    <row r="207" spans="1:10" ht="20.100000000000001" customHeight="1">
      <c r="A207" s="96"/>
      <c r="B207" s="102"/>
      <c r="C207" s="108"/>
      <c r="D207" s="99" t="s">
        <v>544</v>
      </c>
      <c r="E207" s="101">
        <v>31</v>
      </c>
      <c r="F207" s="101">
        <v>339</v>
      </c>
      <c r="G207" s="101">
        <f t="shared" si="35"/>
        <v>10509</v>
      </c>
      <c r="H207" s="108"/>
      <c r="I207" s="108"/>
      <c r="J207" s="217"/>
    </row>
    <row r="208" spans="1:10" ht="20.100000000000001" customHeight="1">
      <c r="A208" s="96"/>
      <c r="B208" s="102"/>
      <c r="C208" s="103" t="s">
        <v>545</v>
      </c>
      <c r="D208" s="99" t="s">
        <v>546</v>
      </c>
      <c r="E208" s="101">
        <v>31</v>
      </c>
      <c r="F208" s="101">
        <v>287</v>
      </c>
      <c r="G208" s="101">
        <f t="shared" si="35"/>
        <v>8897</v>
      </c>
      <c r="H208" s="103">
        <f>G208</f>
        <v>8897</v>
      </c>
      <c r="I208" s="103">
        <v>7135</v>
      </c>
      <c r="J208" s="213">
        <f t="shared" ref="J208:J214" si="36">I208/H208</f>
        <v>0.80195571540968869</v>
      </c>
    </row>
    <row r="209" spans="1:10" ht="20.100000000000001" customHeight="1">
      <c r="A209" s="96"/>
      <c r="B209" s="102" t="s">
        <v>850</v>
      </c>
      <c r="C209" s="103" t="s">
        <v>484</v>
      </c>
      <c r="D209" s="99" t="s">
        <v>547</v>
      </c>
      <c r="E209" s="101">
        <v>31</v>
      </c>
      <c r="F209" s="101">
        <v>300</v>
      </c>
      <c r="G209" s="101">
        <f t="shared" si="35"/>
        <v>9300</v>
      </c>
      <c r="H209" s="103">
        <f>G209</f>
        <v>9300</v>
      </c>
      <c r="I209" s="103">
        <v>7463</v>
      </c>
      <c r="J209" s="213">
        <f t="shared" si="36"/>
        <v>0.80247311827956991</v>
      </c>
    </row>
    <row r="210" spans="1:10" ht="20.100000000000001" customHeight="1">
      <c r="A210" s="96"/>
      <c r="B210" s="102"/>
      <c r="C210" s="103" t="s">
        <v>195</v>
      </c>
      <c r="D210" s="99" t="s">
        <v>548</v>
      </c>
      <c r="E210" s="101">
        <v>31</v>
      </c>
      <c r="F210" s="101">
        <v>291</v>
      </c>
      <c r="G210" s="101">
        <f t="shared" si="35"/>
        <v>9021</v>
      </c>
      <c r="H210" s="103">
        <f>G210</f>
        <v>9021</v>
      </c>
      <c r="I210" s="103">
        <v>7926</v>
      </c>
      <c r="J210" s="213">
        <f t="shared" si="36"/>
        <v>0.87861656135683408</v>
      </c>
    </row>
    <row r="211" spans="1:10" ht="20.100000000000001" customHeight="1">
      <c r="A211" s="96"/>
      <c r="B211" s="102"/>
      <c r="C211" s="103" t="s">
        <v>545</v>
      </c>
      <c r="D211" s="99" t="s">
        <v>549</v>
      </c>
      <c r="E211" s="101">
        <v>31</v>
      </c>
      <c r="F211" s="101">
        <v>287</v>
      </c>
      <c r="G211" s="101">
        <f t="shared" si="35"/>
        <v>8897</v>
      </c>
      <c r="H211" s="103">
        <f>G211</f>
        <v>8897</v>
      </c>
      <c r="I211" s="103">
        <v>6662</v>
      </c>
      <c r="J211" s="213">
        <f t="shared" si="36"/>
        <v>0.7487917275486119</v>
      </c>
    </row>
    <row r="212" spans="1:10" ht="20.100000000000001" customHeight="1">
      <c r="A212" s="99"/>
      <c r="B212" s="215"/>
      <c r="C212" s="215"/>
      <c r="D212" s="214"/>
      <c r="E212" s="215"/>
      <c r="F212" s="215"/>
      <c r="G212" s="215"/>
      <c r="H212" s="215">
        <f>SUM(H206:H211)</f>
        <v>49104</v>
      </c>
      <c r="I212" s="215">
        <f>SUM(I206:I211)</f>
        <v>40713</v>
      </c>
      <c r="J212" s="216">
        <f t="shared" si="36"/>
        <v>0.82911779081133918</v>
      </c>
    </row>
    <row r="213" spans="1:10" ht="20.100000000000001" customHeight="1">
      <c r="A213" s="96" t="s">
        <v>851</v>
      </c>
      <c r="B213" s="102" t="s">
        <v>852</v>
      </c>
      <c r="C213" s="103" t="s">
        <v>195</v>
      </c>
      <c r="D213" s="99" t="s">
        <v>550</v>
      </c>
      <c r="E213" s="101">
        <v>31</v>
      </c>
      <c r="F213" s="101">
        <v>368</v>
      </c>
      <c r="G213" s="101">
        <f t="shared" ref="G213:G226" si="37">E213*F213</f>
        <v>11408</v>
      </c>
      <c r="H213" s="103">
        <f>G213</f>
        <v>11408</v>
      </c>
      <c r="I213" s="103">
        <v>10934</v>
      </c>
      <c r="J213" s="213">
        <f t="shared" si="36"/>
        <v>0.95845021037868161</v>
      </c>
    </row>
    <row r="214" spans="1:10" ht="20.100000000000001" customHeight="1">
      <c r="A214" s="96"/>
      <c r="B214" s="102"/>
      <c r="C214" s="108" t="s">
        <v>551</v>
      </c>
      <c r="D214" s="99" t="s">
        <v>552</v>
      </c>
      <c r="E214" s="101">
        <v>22</v>
      </c>
      <c r="F214" s="101">
        <v>288</v>
      </c>
      <c r="G214" s="101">
        <f t="shared" si="37"/>
        <v>6336</v>
      </c>
      <c r="H214" s="108">
        <f>SUM(G214:G215)</f>
        <v>15264</v>
      </c>
      <c r="I214" s="102">
        <v>13619</v>
      </c>
      <c r="J214" s="217">
        <f t="shared" si="36"/>
        <v>0.8922300838574424</v>
      </c>
    </row>
    <row r="215" spans="1:10" ht="20.100000000000001" customHeight="1">
      <c r="A215" s="96"/>
      <c r="B215" s="102"/>
      <c r="C215" s="108"/>
      <c r="D215" s="99" t="s">
        <v>553</v>
      </c>
      <c r="E215" s="101">
        <v>31</v>
      </c>
      <c r="F215" s="101">
        <v>288</v>
      </c>
      <c r="G215" s="101">
        <f t="shared" si="37"/>
        <v>8928</v>
      </c>
      <c r="H215" s="108"/>
      <c r="I215" s="102"/>
      <c r="J215" s="217"/>
    </row>
    <row r="216" spans="1:10" ht="20.100000000000001" customHeight="1">
      <c r="A216" s="96"/>
      <c r="B216" s="102"/>
      <c r="C216" s="103" t="s">
        <v>554</v>
      </c>
      <c r="D216" s="99" t="s">
        <v>555</v>
      </c>
      <c r="E216" s="101">
        <v>80</v>
      </c>
      <c r="F216" s="101">
        <v>377</v>
      </c>
      <c r="G216" s="101">
        <f t="shared" si="37"/>
        <v>30160</v>
      </c>
      <c r="H216" s="103">
        <f>G216</f>
        <v>30160</v>
      </c>
      <c r="I216" s="103">
        <v>27585</v>
      </c>
      <c r="J216" s="213">
        <f>I216/H216</f>
        <v>0.91462201591511938</v>
      </c>
    </row>
    <row r="217" spans="1:10" ht="20.100000000000001" customHeight="1">
      <c r="A217" s="96"/>
      <c r="B217" s="102" t="s">
        <v>853</v>
      </c>
      <c r="C217" s="103" t="s">
        <v>520</v>
      </c>
      <c r="D217" s="99" t="s">
        <v>556</v>
      </c>
      <c r="E217" s="101">
        <v>31</v>
      </c>
      <c r="F217" s="101">
        <v>195</v>
      </c>
      <c r="G217" s="101">
        <f t="shared" si="37"/>
        <v>6045</v>
      </c>
      <c r="H217" s="103">
        <f t="shared" ref="H217:H219" si="38">G217</f>
        <v>6045</v>
      </c>
      <c r="I217" s="103">
        <v>5564</v>
      </c>
      <c r="J217" s="213">
        <f>I217/H217</f>
        <v>0.9204301075268817</v>
      </c>
    </row>
    <row r="218" spans="1:10" ht="20.100000000000001" customHeight="1">
      <c r="A218" s="96"/>
      <c r="B218" s="102"/>
      <c r="C218" s="103" t="s">
        <v>321</v>
      </c>
      <c r="D218" s="99" t="s">
        <v>557</v>
      </c>
      <c r="E218" s="101">
        <v>62</v>
      </c>
      <c r="F218" s="101">
        <v>189</v>
      </c>
      <c r="G218" s="101">
        <f t="shared" si="37"/>
        <v>11718</v>
      </c>
      <c r="H218" s="103">
        <f t="shared" si="38"/>
        <v>11718</v>
      </c>
      <c r="I218" s="103">
        <v>10668</v>
      </c>
      <c r="J218" s="213">
        <f>I218/H218</f>
        <v>0.91039426523297495</v>
      </c>
    </row>
    <row r="219" spans="1:10" ht="20.100000000000001" customHeight="1">
      <c r="A219" s="96"/>
      <c r="B219" s="102"/>
      <c r="C219" s="103" t="s">
        <v>142</v>
      </c>
      <c r="D219" s="99" t="s">
        <v>558</v>
      </c>
      <c r="E219" s="101">
        <v>31</v>
      </c>
      <c r="F219" s="101">
        <v>189</v>
      </c>
      <c r="G219" s="101">
        <f t="shared" si="37"/>
        <v>5859</v>
      </c>
      <c r="H219" s="103">
        <f t="shared" si="38"/>
        <v>5859</v>
      </c>
      <c r="I219" s="103">
        <v>5461</v>
      </c>
      <c r="J219" s="213">
        <f>I219/H219</f>
        <v>0.93207031916709338</v>
      </c>
    </row>
    <row r="220" spans="1:10" ht="20.100000000000001" customHeight="1">
      <c r="A220" s="96"/>
      <c r="B220" s="102"/>
      <c r="C220" s="108" t="s">
        <v>482</v>
      </c>
      <c r="D220" s="99" t="s">
        <v>559</v>
      </c>
      <c r="E220" s="101">
        <v>62</v>
      </c>
      <c r="F220" s="101">
        <v>393</v>
      </c>
      <c r="G220" s="101">
        <f t="shared" si="37"/>
        <v>24366</v>
      </c>
      <c r="H220" s="108">
        <f>SUM(G220:G221)</f>
        <v>26067</v>
      </c>
      <c r="I220" s="108">
        <v>21277</v>
      </c>
      <c r="J220" s="217">
        <f>I220/H220</f>
        <v>0.81624275904400201</v>
      </c>
    </row>
    <row r="221" spans="1:10" ht="20.100000000000001" customHeight="1">
      <c r="A221" s="96"/>
      <c r="B221" s="102"/>
      <c r="C221" s="108"/>
      <c r="D221" s="99" t="s">
        <v>560</v>
      </c>
      <c r="E221" s="101">
        <v>9</v>
      </c>
      <c r="F221" s="101">
        <v>189</v>
      </c>
      <c r="G221" s="101">
        <f t="shared" si="37"/>
        <v>1701</v>
      </c>
      <c r="H221" s="108"/>
      <c r="I221" s="108"/>
      <c r="J221" s="217"/>
    </row>
    <row r="222" spans="1:10" ht="20.100000000000001" customHeight="1">
      <c r="A222" s="96"/>
      <c r="B222" s="101" t="s">
        <v>854</v>
      </c>
      <c r="C222" s="103" t="s">
        <v>482</v>
      </c>
      <c r="D222" s="99" t="s">
        <v>561</v>
      </c>
      <c r="E222" s="101">
        <v>38</v>
      </c>
      <c r="F222" s="101">
        <v>189</v>
      </c>
      <c r="G222" s="101">
        <f t="shared" si="37"/>
        <v>7182</v>
      </c>
      <c r="H222" s="103">
        <f t="shared" ref="H222" si="39">G222</f>
        <v>7182</v>
      </c>
      <c r="I222" s="103">
        <v>5861</v>
      </c>
      <c r="J222" s="213">
        <f t="shared" ref="J222:J227" si="40">I222/H222</f>
        <v>0.81606794764689505</v>
      </c>
    </row>
    <row r="223" spans="1:10" ht="20.100000000000001" customHeight="1">
      <c r="A223" s="99"/>
      <c r="B223" s="215"/>
      <c r="C223" s="215"/>
      <c r="D223" s="214"/>
      <c r="E223" s="215"/>
      <c r="F223" s="215"/>
      <c r="G223" s="215"/>
      <c r="H223" s="215">
        <f>SUM(H213:H222)</f>
        <v>113703</v>
      </c>
      <c r="I223" s="215">
        <f>SUM(I213:I222)</f>
        <v>100969</v>
      </c>
      <c r="J223" s="216">
        <f t="shared" si="40"/>
        <v>0.8880064730042303</v>
      </c>
    </row>
    <row r="224" spans="1:10" ht="20.100000000000001" customHeight="1">
      <c r="A224" s="99" t="s">
        <v>855</v>
      </c>
      <c r="B224" s="101" t="s">
        <v>856</v>
      </c>
      <c r="C224" s="103" t="s">
        <v>195</v>
      </c>
      <c r="D224" s="99" t="s">
        <v>562</v>
      </c>
      <c r="E224" s="101">
        <v>18</v>
      </c>
      <c r="F224" s="101">
        <v>248</v>
      </c>
      <c r="G224" s="101">
        <f t="shared" si="37"/>
        <v>4464</v>
      </c>
      <c r="H224" s="103">
        <f t="shared" ref="H224:H226" si="41">G224</f>
        <v>4464</v>
      </c>
      <c r="I224" s="103">
        <v>3692</v>
      </c>
      <c r="J224" s="213">
        <f t="shared" si="40"/>
        <v>0.82706093189964158</v>
      </c>
    </row>
    <row r="225" spans="1:10" ht="20.100000000000001" customHeight="1">
      <c r="A225" s="99"/>
      <c r="B225" s="215"/>
      <c r="C225" s="215"/>
      <c r="D225" s="214"/>
      <c r="E225" s="215"/>
      <c r="F225" s="215"/>
      <c r="G225" s="215"/>
      <c r="H225" s="215">
        <f>H224</f>
        <v>4464</v>
      </c>
      <c r="I225" s="215">
        <f>I224</f>
        <v>3692</v>
      </c>
      <c r="J225" s="216">
        <f t="shared" si="40"/>
        <v>0.82706093189964158</v>
      </c>
    </row>
    <row r="226" spans="1:10" ht="20.100000000000001" customHeight="1">
      <c r="A226" s="99" t="s">
        <v>857</v>
      </c>
      <c r="B226" s="101" t="s">
        <v>858</v>
      </c>
      <c r="C226" s="103" t="s">
        <v>563</v>
      </c>
      <c r="D226" s="99" t="s">
        <v>564</v>
      </c>
      <c r="E226" s="101">
        <v>18</v>
      </c>
      <c r="F226" s="101">
        <v>150</v>
      </c>
      <c r="G226" s="101">
        <f t="shared" si="37"/>
        <v>2700</v>
      </c>
      <c r="H226" s="103">
        <f t="shared" si="41"/>
        <v>2700</v>
      </c>
      <c r="I226" s="103">
        <v>2174</v>
      </c>
      <c r="J226" s="213">
        <f t="shared" si="40"/>
        <v>0.80518518518518523</v>
      </c>
    </row>
    <row r="227" spans="1:10" ht="20.100000000000001" customHeight="1">
      <c r="A227" s="99"/>
      <c r="B227" s="214"/>
      <c r="C227" s="214"/>
      <c r="D227" s="214"/>
      <c r="E227" s="214"/>
      <c r="F227" s="214"/>
      <c r="G227" s="214"/>
      <c r="H227" s="215">
        <f>H226</f>
        <v>2700</v>
      </c>
      <c r="I227" s="215">
        <f>I226</f>
        <v>2174</v>
      </c>
      <c r="J227" s="216">
        <f t="shared" si="40"/>
        <v>0.80518518518518523</v>
      </c>
    </row>
  </sheetData>
  <mergeCells count="205">
    <mergeCell ref="C214:C215"/>
    <mergeCell ref="I214:I215"/>
    <mergeCell ref="J214:J215"/>
    <mergeCell ref="B217:B221"/>
    <mergeCell ref="C220:C221"/>
    <mergeCell ref="I220:I221"/>
    <mergeCell ref="J220:J221"/>
    <mergeCell ref="J195:J197"/>
    <mergeCell ref="C198:C201"/>
    <mergeCell ref="I198:I201"/>
    <mergeCell ref="J198:J201"/>
    <mergeCell ref="A206:A211"/>
    <mergeCell ref="B206:B208"/>
    <mergeCell ref="C206:C207"/>
    <mergeCell ref="I206:I207"/>
    <mergeCell ref="J206:J207"/>
    <mergeCell ref="B209:B211"/>
    <mergeCell ref="C186:C189"/>
    <mergeCell ref="I186:I189"/>
    <mergeCell ref="J186:J189"/>
    <mergeCell ref="A193:A202"/>
    <mergeCell ref="B193:B202"/>
    <mergeCell ref="C193:C194"/>
    <mergeCell ref="I193:I194"/>
    <mergeCell ref="J193:J194"/>
    <mergeCell ref="C195:C197"/>
    <mergeCell ref="I195:I197"/>
    <mergeCell ref="C175:C179"/>
    <mergeCell ref="I175:I179"/>
    <mergeCell ref="J175:J179"/>
    <mergeCell ref="C180:C182"/>
    <mergeCell ref="I180:I182"/>
    <mergeCell ref="J180:J182"/>
    <mergeCell ref="I154:I155"/>
    <mergeCell ref="J154:J155"/>
    <mergeCell ref="C159:C161"/>
    <mergeCell ref="I159:I161"/>
    <mergeCell ref="J159:J161"/>
    <mergeCell ref="C163:C165"/>
    <mergeCell ref="I163:I165"/>
    <mergeCell ref="J163:J165"/>
    <mergeCell ref="I140:I144"/>
    <mergeCell ref="J140:J144"/>
    <mergeCell ref="B145:B147"/>
    <mergeCell ref="B148:B150"/>
    <mergeCell ref="A152:A173"/>
    <mergeCell ref="B152:B165"/>
    <mergeCell ref="C152:C153"/>
    <mergeCell ref="I152:I153"/>
    <mergeCell ref="J152:J153"/>
    <mergeCell ref="C154:C155"/>
    <mergeCell ref="I127:I128"/>
    <mergeCell ref="J127:J128"/>
    <mergeCell ref="A130:A150"/>
    <mergeCell ref="B130:B144"/>
    <mergeCell ref="C130:C133"/>
    <mergeCell ref="I130:I133"/>
    <mergeCell ref="J130:J133"/>
    <mergeCell ref="C134:C135"/>
    <mergeCell ref="I134:I135"/>
    <mergeCell ref="J134:J135"/>
    <mergeCell ref="C122:C123"/>
    <mergeCell ref="I122:I123"/>
    <mergeCell ref="J122:J123"/>
    <mergeCell ref="C124:C125"/>
    <mergeCell ref="I124:I125"/>
    <mergeCell ref="J124:J125"/>
    <mergeCell ref="A113:A116"/>
    <mergeCell ref="B113:B114"/>
    <mergeCell ref="B115:B116"/>
    <mergeCell ref="A118:A120"/>
    <mergeCell ref="B119:B120"/>
    <mergeCell ref="A122:A128"/>
    <mergeCell ref="B122:B128"/>
    <mergeCell ref="I93:I95"/>
    <mergeCell ref="J93:J95"/>
    <mergeCell ref="C97:C99"/>
    <mergeCell ref="I97:I99"/>
    <mergeCell ref="J97:J99"/>
    <mergeCell ref="C100:C101"/>
    <mergeCell ref="I100:I101"/>
    <mergeCell ref="J100:J101"/>
    <mergeCell ref="I81:I83"/>
    <mergeCell ref="J81:J83"/>
    <mergeCell ref="C86:C88"/>
    <mergeCell ref="I86:I88"/>
    <mergeCell ref="J86:J88"/>
    <mergeCell ref="B90:B101"/>
    <mergeCell ref="C90:C91"/>
    <mergeCell ref="I90:I91"/>
    <mergeCell ref="J90:J91"/>
    <mergeCell ref="C93:C95"/>
    <mergeCell ref="J74:J75"/>
    <mergeCell ref="C76:C78"/>
    <mergeCell ref="I76:I78"/>
    <mergeCell ref="J76:J78"/>
    <mergeCell ref="C79:C80"/>
    <mergeCell ref="I79:I80"/>
    <mergeCell ref="J79:J80"/>
    <mergeCell ref="B64:B68"/>
    <mergeCell ref="B69:B89"/>
    <mergeCell ref="C69:C70"/>
    <mergeCell ref="I69:I70"/>
    <mergeCell ref="J69:J70"/>
    <mergeCell ref="C71:C73"/>
    <mergeCell ref="I71:I73"/>
    <mergeCell ref="J71:J73"/>
    <mergeCell ref="C74:C75"/>
    <mergeCell ref="I74:I75"/>
    <mergeCell ref="I56:I58"/>
    <mergeCell ref="J56:J58"/>
    <mergeCell ref="C60:C61"/>
    <mergeCell ref="I60:I61"/>
    <mergeCell ref="J60:J61"/>
    <mergeCell ref="C62:C63"/>
    <mergeCell ref="I62:I63"/>
    <mergeCell ref="J62:J63"/>
    <mergeCell ref="B32:B37"/>
    <mergeCell ref="A40:A103"/>
    <mergeCell ref="B40:B49"/>
    <mergeCell ref="I46:I47"/>
    <mergeCell ref="J46:J47"/>
    <mergeCell ref="B50:B63"/>
    <mergeCell ref="C50:C52"/>
    <mergeCell ref="I50:I52"/>
    <mergeCell ref="J50:J52"/>
    <mergeCell ref="C56:C58"/>
    <mergeCell ref="I11:I12"/>
    <mergeCell ref="J11:J12"/>
    <mergeCell ref="B13:B20"/>
    <mergeCell ref="B21:B31"/>
    <mergeCell ref="C22:C23"/>
    <mergeCell ref="I22:I23"/>
    <mergeCell ref="J22:J23"/>
    <mergeCell ref="C25:C26"/>
    <mergeCell ref="I25:I26"/>
    <mergeCell ref="J25:J26"/>
    <mergeCell ref="I2:I3"/>
    <mergeCell ref="J2:J3"/>
    <mergeCell ref="C5:C7"/>
    <mergeCell ref="I5:I7"/>
    <mergeCell ref="J5:J7"/>
    <mergeCell ref="C8:C9"/>
    <mergeCell ref="I8:I9"/>
    <mergeCell ref="J8:J9"/>
    <mergeCell ref="H214:H215"/>
    <mergeCell ref="H220:H221"/>
    <mergeCell ref="A213:A222"/>
    <mergeCell ref="B213:B216"/>
    <mergeCell ref="H198:H201"/>
    <mergeCell ref="H206:H207"/>
    <mergeCell ref="H193:H194"/>
    <mergeCell ref="H195:H197"/>
    <mergeCell ref="H180:H182"/>
    <mergeCell ref="H186:H189"/>
    <mergeCell ref="A175:A191"/>
    <mergeCell ref="B175:B191"/>
    <mergeCell ref="H163:H165"/>
    <mergeCell ref="H175:H179"/>
    <mergeCell ref="B166:B168"/>
    <mergeCell ref="B169:B173"/>
    <mergeCell ref="H154:H155"/>
    <mergeCell ref="H159:H161"/>
    <mergeCell ref="H140:H144"/>
    <mergeCell ref="H152:H153"/>
    <mergeCell ref="C140:C144"/>
    <mergeCell ref="H130:H133"/>
    <mergeCell ref="H134:H135"/>
    <mergeCell ref="H124:H125"/>
    <mergeCell ref="H127:H128"/>
    <mergeCell ref="C127:C128"/>
    <mergeCell ref="H100:H101"/>
    <mergeCell ref="H122:H123"/>
    <mergeCell ref="A105:A107"/>
    <mergeCell ref="B105:B108"/>
    <mergeCell ref="H93:H95"/>
    <mergeCell ref="H97:H99"/>
    <mergeCell ref="H86:H88"/>
    <mergeCell ref="H90:H91"/>
    <mergeCell ref="H79:H80"/>
    <mergeCell ref="H81:H83"/>
    <mergeCell ref="C81:C83"/>
    <mergeCell ref="H74:H75"/>
    <mergeCell ref="H76:H78"/>
    <mergeCell ref="H69:H70"/>
    <mergeCell ref="H71:H73"/>
    <mergeCell ref="H60:H61"/>
    <mergeCell ref="H62:H63"/>
    <mergeCell ref="H46:H47"/>
    <mergeCell ref="H50:H52"/>
    <mergeCell ref="H56:H58"/>
    <mergeCell ref="C46:C47"/>
    <mergeCell ref="E46:E47"/>
    <mergeCell ref="F46:F47"/>
    <mergeCell ref="G46:G47"/>
    <mergeCell ref="H22:H23"/>
    <mergeCell ref="H25:H26"/>
    <mergeCell ref="A2:A39"/>
    <mergeCell ref="B2:B12"/>
    <mergeCell ref="H8:H9"/>
    <mergeCell ref="H11:H12"/>
    <mergeCell ref="C11:C12"/>
    <mergeCell ref="H2:H3"/>
    <mergeCell ref="H5:H7"/>
    <mergeCell ref="C2:C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1"/>
  <sheetViews>
    <sheetView workbookViewId="0">
      <selection activeCell="G22" sqref="G22:G24"/>
    </sheetView>
  </sheetViews>
  <sheetFormatPr defaultRowHeight="16.5"/>
  <cols>
    <col min="1" max="1" width="12.625" style="192" customWidth="1"/>
    <col min="2" max="2" width="22.625" style="192" bestFit="1" customWidth="1"/>
    <col min="3" max="3" width="12.625" style="192" customWidth="1"/>
    <col min="4" max="5" width="12.625" style="192" hidden="1" customWidth="1"/>
    <col min="6" max="9" width="12.625" style="192" customWidth="1"/>
    <col min="10" max="16384" width="9" style="192"/>
  </cols>
  <sheetData>
    <row r="1" spans="1:9" ht="20.100000000000001" customHeight="1">
      <c r="A1" s="23"/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5</v>
      </c>
      <c r="H1" s="24" t="s">
        <v>6</v>
      </c>
      <c r="I1" s="25" t="s">
        <v>7</v>
      </c>
    </row>
    <row r="2" spans="1:9" ht="20.100000000000001" customHeight="1">
      <c r="A2" s="26" t="s">
        <v>138</v>
      </c>
      <c r="B2" s="6" t="s">
        <v>139</v>
      </c>
      <c r="C2" s="6" t="s">
        <v>140</v>
      </c>
      <c r="D2" s="6">
        <v>13</v>
      </c>
      <c r="E2" s="6">
        <v>189</v>
      </c>
      <c r="F2" s="6">
        <f>D2*E2</f>
        <v>2457</v>
      </c>
      <c r="G2" s="6">
        <v>2457</v>
      </c>
      <c r="H2" s="6">
        <v>1765</v>
      </c>
      <c r="I2" s="27">
        <f>H2/G2</f>
        <v>0.71835571835571832</v>
      </c>
    </row>
    <row r="3" spans="1:9" ht="20.100000000000001" customHeight="1">
      <c r="A3" s="26" t="s">
        <v>141</v>
      </c>
      <c r="B3" s="11" t="s">
        <v>142</v>
      </c>
      <c r="C3" s="11" t="s">
        <v>143</v>
      </c>
      <c r="D3" s="11">
        <v>9</v>
      </c>
      <c r="E3" s="11">
        <v>189</v>
      </c>
      <c r="F3" s="11">
        <f>D3*E3</f>
        <v>1701</v>
      </c>
      <c r="G3" s="11">
        <f>F3</f>
        <v>1701</v>
      </c>
      <c r="H3" s="11">
        <v>1041</v>
      </c>
      <c r="I3" s="28">
        <f t="shared" ref="I3:I5" si="0">H3/G3</f>
        <v>0.61199294532627868</v>
      </c>
    </row>
    <row r="4" spans="1:9" ht="20.100000000000001" customHeight="1" thickBot="1">
      <c r="A4" s="26" t="s">
        <v>144</v>
      </c>
      <c r="B4" s="11" t="s">
        <v>42</v>
      </c>
      <c r="C4" s="11" t="s">
        <v>145</v>
      </c>
      <c r="D4" s="11">
        <v>17</v>
      </c>
      <c r="E4" s="11">
        <v>174</v>
      </c>
      <c r="F4" s="11">
        <f t="shared" ref="F4" si="1">D4*E4</f>
        <v>2958</v>
      </c>
      <c r="G4" s="11">
        <f>F4</f>
        <v>2958</v>
      </c>
      <c r="H4" s="11">
        <v>2438</v>
      </c>
      <c r="I4" s="28">
        <f t="shared" si="0"/>
        <v>0.82420554428668014</v>
      </c>
    </row>
    <row r="5" spans="1:9" ht="20.100000000000001" customHeight="1">
      <c r="A5" s="90" t="s">
        <v>146</v>
      </c>
      <c r="B5" s="84" t="s">
        <v>147</v>
      </c>
      <c r="C5" s="29" t="s">
        <v>148</v>
      </c>
      <c r="D5" s="29">
        <v>20</v>
      </c>
      <c r="E5" s="29">
        <v>194</v>
      </c>
      <c r="F5" s="29">
        <f>D5*E5</f>
        <v>3880</v>
      </c>
      <c r="G5" s="84">
        <f>F5+F6+F7</f>
        <v>11834</v>
      </c>
      <c r="H5" s="84">
        <v>10019</v>
      </c>
      <c r="I5" s="86">
        <f t="shared" si="0"/>
        <v>0.84662835896569211</v>
      </c>
    </row>
    <row r="6" spans="1:9" ht="20.100000000000001" customHeight="1">
      <c r="A6" s="73"/>
      <c r="B6" s="59"/>
      <c r="C6" s="1" t="s">
        <v>149</v>
      </c>
      <c r="D6" s="1">
        <v>20</v>
      </c>
      <c r="E6" s="1">
        <v>194</v>
      </c>
      <c r="F6" s="1">
        <f t="shared" ref="F6:F13" si="2">D6*E6</f>
        <v>3880</v>
      </c>
      <c r="G6" s="59"/>
      <c r="H6" s="59"/>
      <c r="I6" s="85"/>
    </row>
    <row r="7" spans="1:9" ht="20.100000000000001" customHeight="1">
      <c r="A7" s="73"/>
      <c r="B7" s="59"/>
      <c r="C7" s="1" t="s">
        <v>150</v>
      </c>
      <c r="D7" s="1">
        <v>21</v>
      </c>
      <c r="E7" s="1">
        <v>194</v>
      </c>
      <c r="F7" s="1">
        <f t="shared" si="2"/>
        <v>4074</v>
      </c>
      <c r="G7" s="59"/>
      <c r="H7" s="59"/>
      <c r="I7" s="85"/>
    </row>
    <row r="8" spans="1:9" ht="20.100000000000001" customHeight="1">
      <c r="A8" s="73"/>
      <c r="B8" s="59" t="s">
        <v>151</v>
      </c>
      <c r="C8" s="1" t="s">
        <v>152</v>
      </c>
      <c r="D8" s="1">
        <v>22</v>
      </c>
      <c r="E8" s="1">
        <v>290</v>
      </c>
      <c r="F8" s="1">
        <f t="shared" si="2"/>
        <v>6380</v>
      </c>
      <c r="G8" s="59">
        <f>F8+F9+F10</f>
        <v>14210</v>
      </c>
      <c r="H8" s="59">
        <v>11722</v>
      </c>
      <c r="I8" s="85">
        <f>H8/G8</f>
        <v>0.82491203377902889</v>
      </c>
    </row>
    <row r="9" spans="1:9" ht="20.100000000000001" customHeight="1">
      <c r="A9" s="73"/>
      <c r="B9" s="59"/>
      <c r="C9" s="1" t="s">
        <v>153</v>
      </c>
      <c r="D9" s="1">
        <v>22</v>
      </c>
      <c r="E9" s="1">
        <v>174</v>
      </c>
      <c r="F9" s="1">
        <f t="shared" si="2"/>
        <v>3828</v>
      </c>
      <c r="G9" s="59"/>
      <c r="H9" s="59"/>
      <c r="I9" s="85"/>
    </row>
    <row r="10" spans="1:9" ht="20.100000000000001" customHeight="1">
      <c r="A10" s="73"/>
      <c r="B10" s="59"/>
      <c r="C10" s="1" t="s">
        <v>154</v>
      </c>
      <c r="D10" s="1">
        <v>23</v>
      </c>
      <c r="E10" s="1">
        <v>174</v>
      </c>
      <c r="F10" s="1">
        <f t="shared" si="2"/>
        <v>4002</v>
      </c>
      <c r="G10" s="59"/>
      <c r="H10" s="59"/>
      <c r="I10" s="85"/>
    </row>
    <row r="11" spans="1:9" ht="20.100000000000001" customHeight="1">
      <c r="A11" s="73"/>
      <c r="B11" s="55" t="s">
        <v>155</v>
      </c>
      <c r="C11" s="1" t="s">
        <v>156</v>
      </c>
      <c r="D11" s="1">
        <v>20</v>
      </c>
      <c r="E11" s="1">
        <v>272</v>
      </c>
      <c r="F11" s="1">
        <f t="shared" si="2"/>
        <v>5440</v>
      </c>
      <c r="G11" s="55">
        <f>SUM(F11:F13)</f>
        <v>13271</v>
      </c>
      <c r="H11" s="55">
        <v>6996</v>
      </c>
      <c r="I11" s="82">
        <f>H11/G11</f>
        <v>0.52716449400949439</v>
      </c>
    </row>
    <row r="12" spans="1:9" ht="20.100000000000001" customHeight="1">
      <c r="A12" s="77"/>
      <c r="B12" s="62"/>
      <c r="C12" s="30"/>
      <c r="D12" s="30">
        <v>20</v>
      </c>
      <c r="E12" s="30">
        <v>191</v>
      </c>
      <c r="F12" s="30">
        <f t="shared" si="2"/>
        <v>3820</v>
      </c>
      <c r="G12" s="62"/>
      <c r="H12" s="62"/>
      <c r="I12" s="79"/>
    </row>
    <row r="13" spans="1:9" ht="20.100000000000001" customHeight="1">
      <c r="A13" s="77"/>
      <c r="B13" s="56"/>
      <c r="C13" s="30"/>
      <c r="D13" s="30">
        <v>21</v>
      </c>
      <c r="E13" s="30">
        <v>191</v>
      </c>
      <c r="F13" s="30">
        <f t="shared" si="2"/>
        <v>4011</v>
      </c>
      <c r="G13" s="56"/>
      <c r="H13" s="56"/>
      <c r="I13" s="80"/>
    </row>
    <row r="14" spans="1:9" ht="20.100000000000001" customHeight="1" thickBot="1">
      <c r="A14" s="74"/>
      <c r="B14" s="31"/>
      <c r="C14" s="31"/>
      <c r="D14" s="31"/>
      <c r="E14" s="31"/>
      <c r="F14" s="31"/>
      <c r="G14" s="31">
        <f>SUM(G5:G13)</f>
        <v>39315</v>
      </c>
      <c r="H14" s="31">
        <f>SUM(H5:H13)</f>
        <v>28737</v>
      </c>
      <c r="I14" s="32">
        <f>H14/G14</f>
        <v>0.73094238840137349</v>
      </c>
    </row>
    <row r="15" spans="1:9" ht="20.100000000000001" customHeight="1">
      <c r="A15" s="90" t="s">
        <v>157</v>
      </c>
      <c r="B15" s="14" t="s">
        <v>42</v>
      </c>
      <c r="C15" s="33" t="s">
        <v>158</v>
      </c>
      <c r="D15" s="33">
        <v>31</v>
      </c>
      <c r="E15" s="33">
        <v>290</v>
      </c>
      <c r="F15" s="14">
        <f>D15*E15</f>
        <v>8990</v>
      </c>
      <c r="G15" s="14">
        <f>F15</f>
        <v>8990</v>
      </c>
      <c r="H15" s="14">
        <v>6687</v>
      </c>
      <c r="I15" s="34">
        <f>H15/G15</f>
        <v>0.74382647385984424</v>
      </c>
    </row>
    <row r="16" spans="1:9" ht="20.100000000000001" customHeight="1">
      <c r="A16" s="73"/>
      <c r="B16" s="1" t="s">
        <v>159</v>
      </c>
      <c r="C16" s="41" t="s">
        <v>160</v>
      </c>
      <c r="D16" s="41">
        <v>18</v>
      </c>
      <c r="E16" s="41">
        <v>272</v>
      </c>
      <c r="F16" s="1">
        <f t="shared" ref="F16:F17" si="3">D16*E16</f>
        <v>4896</v>
      </c>
      <c r="G16" s="1">
        <f>F16</f>
        <v>4896</v>
      </c>
      <c r="H16" s="1">
        <v>3364</v>
      </c>
      <c r="I16" s="35">
        <f t="shared" ref="I16:I21" si="4">H16/G16</f>
        <v>0.68709150326797386</v>
      </c>
    </row>
    <row r="17" spans="1:9" ht="20.100000000000001" customHeight="1">
      <c r="A17" s="73"/>
      <c r="B17" s="1" t="s">
        <v>161</v>
      </c>
      <c r="C17" s="41" t="s">
        <v>162</v>
      </c>
      <c r="D17" s="41">
        <v>31</v>
      </c>
      <c r="E17" s="41">
        <v>180</v>
      </c>
      <c r="F17" s="1">
        <f t="shared" si="3"/>
        <v>5580</v>
      </c>
      <c r="G17" s="1">
        <f>F17</f>
        <v>5580</v>
      </c>
      <c r="H17" s="1">
        <v>4243</v>
      </c>
      <c r="I17" s="35">
        <f t="shared" si="4"/>
        <v>0.76039426523297493</v>
      </c>
    </row>
    <row r="18" spans="1:9" ht="20.100000000000001" customHeight="1" thickBot="1">
      <c r="A18" s="74"/>
      <c r="B18" s="31"/>
      <c r="C18" s="31"/>
      <c r="D18" s="31"/>
      <c r="E18" s="31"/>
      <c r="F18" s="31"/>
      <c r="G18" s="31">
        <f>SUM(G15:G17)</f>
        <v>19466</v>
      </c>
      <c r="H18" s="31">
        <f>SUM(H15:H17)</f>
        <v>14294</v>
      </c>
      <c r="I18" s="32">
        <f>H18/G18</f>
        <v>0.73430596938251314</v>
      </c>
    </row>
    <row r="19" spans="1:9" ht="20.100000000000001" customHeight="1" thickBot="1">
      <c r="A19" s="48" t="s">
        <v>163</v>
      </c>
      <c r="B19" s="36" t="s">
        <v>164</v>
      </c>
      <c r="C19" s="36"/>
      <c r="D19" s="36">
        <v>14</v>
      </c>
      <c r="E19" s="36">
        <v>195</v>
      </c>
      <c r="F19" s="36">
        <f>D19*E19</f>
        <v>2730</v>
      </c>
      <c r="G19" s="36">
        <v>2730</v>
      </c>
      <c r="H19" s="36">
        <v>1890</v>
      </c>
      <c r="I19" s="37">
        <f>H19/G19</f>
        <v>0.69230769230769229</v>
      </c>
    </row>
    <row r="20" spans="1:9" ht="20.100000000000001" customHeight="1">
      <c r="A20" s="72" t="s">
        <v>165</v>
      </c>
      <c r="B20" s="29" t="s">
        <v>155</v>
      </c>
      <c r="C20" s="42" t="s">
        <v>166</v>
      </c>
      <c r="D20" s="42">
        <v>31</v>
      </c>
      <c r="E20" s="42">
        <v>188</v>
      </c>
      <c r="F20" s="29">
        <f>D20*E20</f>
        <v>5828</v>
      </c>
      <c r="G20" s="29">
        <f>F20</f>
        <v>5828</v>
      </c>
      <c r="H20" s="29">
        <v>4797</v>
      </c>
      <c r="I20" s="38">
        <f t="shared" si="4"/>
        <v>0.82309540150995197</v>
      </c>
    </row>
    <row r="21" spans="1:9" ht="20.100000000000001" customHeight="1">
      <c r="A21" s="73"/>
      <c r="B21" s="1" t="s">
        <v>42</v>
      </c>
      <c r="C21" s="41" t="s">
        <v>167</v>
      </c>
      <c r="D21" s="41">
        <v>31</v>
      </c>
      <c r="E21" s="41">
        <v>174</v>
      </c>
      <c r="F21" s="1">
        <f t="shared" ref="F21:F24" si="5">D21*E21</f>
        <v>5394</v>
      </c>
      <c r="G21" s="1">
        <f>F21</f>
        <v>5394</v>
      </c>
      <c r="H21" s="1">
        <v>4884</v>
      </c>
      <c r="I21" s="35">
        <f t="shared" si="4"/>
        <v>0.90545050055617349</v>
      </c>
    </row>
    <row r="22" spans="1:9" ht="20.100000000000001" customHeight="1">
      <c r="A22" s="73"/>
      <c r="B22" s="59" t="s">
        <v>147</v>
      </c>
      <c r="C22" s="41" t="s">
        <v>168</v>
      </c>
      <c r="D22" s="41">
        <v>31</v>
      </c>
      <c r="E22" s="41">
        <v>188</v>
      </c>
      <c r="F22" s="1">
        <f t="shared" si="5"/>
        <v>5828</v>
      </c>
      <c r="G22" s="59">
        <f>SUM(F22:F24)</f>
        <v>16151</v>
      </c>
      <c r="H22" s="59">
        <v>13449</v>
      </c>
      <c r="I22" s="85">
        <f>H22/G22</f>
        <v>0.83270385734629437</v>
      </c>
    </row>
    <row r="23" spans="1:9" ht="20.100000000000001" customHeight="1">
      <c r="A23" s="73"/>
      <c r="B23" s="59"/>
      <c r="C23" s="41" t="s">
        <v>169</v>
      </c>
      <c r="D23" s="41">
        <v>31</v>
      </c>
      <c r="E23" s="41">
        <v>159</v>
      </c>
      <c r="F23" s="1">
        <f t="shared" si="5"/>
        <v>4929</v>
      </c>
      <c r="G23" s="59"/>
      <c r="H23" s="59"/>
      <c r="I23" s="85"/>
    </row>
    <row r="24" spans="1:9" ht="20.100000000000001" customHeight="1">
      <c r="A24" s="73"/>
      <c r="B24" s="59"/>
      <c r="C24" s="41" t="s">
        <v>170</v>
      </c>
      <c r="D24" s="41">
        <v>31</v>
      </c>
      <c r="E24" s="41">
        <v>174</v>
      </c>
      <c r="F24" s="1">
        <f t="shared" si="5"/>
        <v>5394</v>
      </c>
      <c r="G24" s="59"/>
      <c r="H24" s="59"/>
      <c r="I24" s="85"/>
    </row>
    <row r="25" spans="1:9" ht="20.100000000000001" customHeight="1" thickBot="1">
      <c r="A25" s="74"/>
      <c r="B25" s="31"/>
      <c r="C25" s="31"/>
      <c r="D25" s="31"/>
      <c r="E25" s="31"/>
      <c r="F25" s="31"/>
      <c r="G25" s="31">
        <f>SUM(G20:G24)</f>
        <v>27373</v>
      </c>
      <c r="H25" s="31">
        <f>SUM(H20:H24)</f>
        <v>23130</v>
      </c>
      <c r="I25" s="32">
        <f>H25/G25</f>
        <v>0.84499324151536181</v>
      </c>
    </row>
    <row r="26" spans="1:9" ht="20.100000000000001" customHeight="1" thickBot="1">
      <c r="A26" s="48" t="s">
        <v>171</v>
      </c>
      <c r="B26" s="36" t="s">
        <v>172</v>
      </c>
      <c r="C26" s="36" t="s">
        <v>173</v>
      </c>
      <c r="D26" s="36">
        <v>9</v>
      </c>
      <c r="E26" s="36">
        <v>195</v>
      </c>
      <c r="F26" s="36">
        <f>D26*E26</f>
        <v>1755</v>
      </c>
      <c r="G26" s="36">
        <v>1755</v>
      </c>
      <c r="H26" s="36">
        <v>1166</v>
      </c>
      <c r="I26" s="37">
        <f>H26/G26</f>
        <v>0.66438746438746443</v>
      </c>
    </row>
    <row r="27" spans="1:9" ht="20.100000000000001" customHeight="1">
      <c r="A27" s="72" t="s">
        <v>174</v>
      </c>
      <c r="B27" s="29" t="s">
        <v>155</v>
      </c>
      <c r="C27" s="29" t="s">
        <v>175</v>
      </c>
      <c r="D27" s="29">
        <v>22</v>
      </c>
      <c r="E27" s="29">
        <v>159</v>
      </c>
      <c r="F27" s="29">
        <f>D27*E27</f>
        <v>3498</v>
      </c>
      <c r="G27" s="29">
        <f>F27</f>
        <v>3498</v>
      </c>
      <c r="H27" s="29">
        <v>2309</v>
      </c>
      <c r="I27" s="38">
        <f t="shared" ref="I27:I28" si="6">H27/G27</f>
        <v>0.66009148084619784</v>
      </c>
    </row>
    <row r="28" spans="1:9" ht="20.100000000000001" customHeight="1">
      <c r="A28" s="73"/>
      <c r="B28" s="1" t="s">
        <v>147</v>
      </c>
      <c r="C28" s="1" t="s">
        <v>176</v>
      </c>
      <c r="D28" s="1">
        <v>13</v>
      </c>
      <c r="E28" s="1">
        <v>160</v>
      </c>
      <c r="F28" s="1">
        <f>D28*E28</f>
        <v>2080</v>
      </c>
      <c r="G28" s="1">
        <f>F28</f>
        <v>2080</v>
      </c>
      <c r="H28" s="1">
        <v>1807</v>
      </c>
      <c r="I28" s="35">
        <f t="shared" si="6"/>
        <v>0.86875000000000002</v>
      </c>
    </row>
    <row r="29" spans="1:9" ht="20.100000000000001" customHeight="1" thickBot="1">
      <c r="A29" s="74"/>
      <c r="B29" s="31"/>
      <c r="C29" s="31"/>
      <c r="D29" s="31"/>
      <c r="E29" s="31"/>
      <c r="F29" s="31"/>
      <c r="G29" s="31">
        <f>SUM(G27:G28)</f>
        <v>5578</v>
      </c>
      <c r="H29" s="31">
        <f>SUM(H27:H28)</f>
        <v>4116</v>
      </c>
      <c r="I29" s="32">
        <f>H29/G29</f>
        <v>0.73789888849049834</v>
      </c>
    </row>
    <row r="30" spans="1:9" ht="20.100000000000001" customHeight="1">
      <c r="A30" s="72" t="s">
        <v>177</v>
      </c>
      <c r="B30" s="84" t="s">
        <v>178</v>
      </c>
      <c r="C30" s="29" t="s">
        <v>179</v>
      </c>
      <c r="D30" s="29">
        <v>31</v>
      </c>
      <c r="E30" s="29">
        <v>301</v>
      </c>
      <c r="F30" s="29">
        <f>D30*E30</f>
        <v>9331</v>
      </c>
      <c r="G30" s="84">
        <f>SUM(F30:F33)</f>
        <v>22476</v>
      </c>
      <c r="H30" s="84">
        <v>20995</v>
      </c>
      <c r="I30" s="92">
        <f>H30/G30</f>
        <v>0.93410749243637659</v>
      </c>
    </row>
    <row r="31" spans="1:9" ht="20.100000000000001" customHeight="1">
      <c r="A31" s="73"/>
      <c r="B31" s="59"/>
      <c r="C31" s="1" t="s">
        <v>180</v>
      </c>
      <c r="D31" s="1">
        <v>13</v>
      </c>
      <c r="E31" s="1">
        <v>167</v>
      </c>
      <c r="F31" s="1">
        <f>D31*E31</f>
        <v>2171</v>
      </c>
      <c r="G31" s="59"/>
      <c r="H31" s="59"/>
      <c r="I31" s="93"/>
    </row>
    <row r="32" spans="1:9" ht="20.100000000000001" customHeight="1">
      <c r="A32" s="73"/>
      <c r="B32" s="59"/>
      <c r="C32" s="1" t="s">
        <v>181</v>
      </c>
      <c r="D32" s="1">
        <v>31</v>
      </c>
      <c r="E32" s="1">
        <v>177</v>
      </c>
      <c r="F32" s="1">
        <f t="shared" ref="F32:F40" si="7">D32*E32</f>
        <v>5487</v>
      </c>
      <c r="G32" s="59"/>
      <c r="H32" s="59"/>
      <c r="I32" s="93"/>
    </row>
    <row r="33" spans="1:9" ht="20.100000000000001" customHeight="1">
      <c r="A33" s="73"/>
      <c r="B33" s="59"/>
      <c r="C33" s="1" t="s">
        <v>182</v>
      </c>
      <c r="D33" s="1">
        <v>31</v>
      </c>
      <c r="E33" s="1">
        <v>177</v>
      </c>
      <c r="F33" s="1">
        <f t="shared" si="7"/>
        <v>5487</v>
      </c>
      <c r="G33" s="59"/>
      <c r="H33" s="59"/>
      <c r="I33" s="93"/>
    </row>
    <row r="34" spans="1:9" ht="20.100000000000001" customHeight="1">
      <c r="A34" s="73"/>
      <c r="B34" s="1" t="s">
        <v>147</v>
      </c>
      <c r="C34" s="1" t="s">
        <v>183</v>
      </c>
      <c r="D34" s="1">
        <v>31</v>
      </c>
      <c r="E34" s="1">
        <v>183</v>
      </c>
      <c r="F34" s="1">
        <f t="shared" si="7"/>
        <v>5673</v>
      </c>
      <c r="G34" s="1">
        <f>F34</f>
        <v>5673</v>
      </c>
      <c r="H34" s="1">
        <v>4911</v>
      </c>
      <c r="I34" s="35">
        <f t="shared" ref="I34" si="8">H34/G34</f>
        <v>0.86567953463775782</v>
      </c>
    </row>
    <row r="35" spans="1:9" ht="20.100000000000001" customHeight="1">
      <c r="A35" s="73"/>
      <c r="B35" s="59" t="s">
        <v>42</v>
      </c>
      <c r="C35" s="1" t="s">
        <v>184</v>
      </c>
      <c r="D35" s="1">
        <v>26</v>
      </c>
      <c r="E35" s="1">
        <v>174</v>
      </c>
      <c r="F35" s="1">
        <f t="shared" si="7"/>
        <v>4524</v>
      </c>
      <c r="G35" s="59">
        <f>SUM(F35:F37)</f>
        <v>16878</v>
      </c>
      <c r="H35" s="59">
        <v>15151</v>
      </c>
      <c r="I35" s="85">
        <f>H35/G35</f>
        <v>0.89767744993482645</v>
      </c>
    </row>
    <row r="36" spans="1:9" ht="20.100000000000001" customHeight="1">
      <c r="A36" s="73"/>
      <c r="B36" s="59"/>
      <c r="C36" s="1" t="s">
        <v>185</v>
      </c>
      <c r="D36" s="1">
        <v>27</v>
      </c>
      <c r="E36" s="1">
        <v>290</v>
      </c>
      <c r="F36" s="1">
        <f t="shared" si="7"/>
        <v>7830</v>
      </c>
      <c r="G36" s="59"/>
      <c r="H36" s="59"/>
      <c r="I36" s="85"/>
    </row>
    <row r="37" spans="1:9" ht="20.100000000000001" customHeight="1">
      <c r="A37" s="73"/>
      <c r="B37" s="59"/>
      <c r="C37" s="1" t="s">
        <v>186</v>
      </c>
      <c r="D37" s="1">
        <v>26</v>
      </c>
      <c r="E37" s="1">
        <v>174</v>
      </c>
      <c r="F37" s="1">
        <f t="shared" si="7"/>
        <v>4524</v>
      </c>
      <c r="G37" s="59"/>
      <c r="H37" s="59"/>
      <c r="I37" s="85"/>
    </row>
    <row r="38" spans="1:9" ht="20.100000000000001" customHeight="1">
      <c r="A38" s="73"/>
      <c r="B38" s="59" t="s">
        <v>155</v>
      </c>
      <c r="C38" s="1" t="s">
        <v>187</v>
      </c>
      <c r="D38" s="1">
        <v>25</v>
      </c>
      <c r="E38" s="1">
        <v>276</v>
      </c>
      <c r="F38" s="1">
        <f t="shared" si="7"/>
        <v>6900</v>
      </c>
      <c r="G38" s="59">
        <f>SUM(F38:F40)</f>
        <v>17775</v>
      </c>
      <c r="H38" s="59">
        <v>15501</v>
      </c>
      <c r="I38" s="85">
        <f>H38/G38</f>
        <v>0.87206751054852316</v>
      </c>
    </row>
    <row r="39" spans="1:9" ht="20.100000000000001" customHeight="1">
      <c r="A39" s="73"/>
      <c r="B39" s="59"/>
      <c r="C39" s="1" t="s">
        <v>188</v>
      </c>
      <c r="D39" s="1">
        <v>25</v>
      </c>
      <c r="E39" s="1">
        <v>276</v>
      </c>
      <c r="F39" s="1">
        <f t="shared" si="7"/>
        <v>6900</v>
      </c>
      <c r="G39" s="59"/>
      <c r="H39" s="59"/>
      <c r="I39" s="85"/>
    </row>
    <row r="40" spans="1:9" ht="20.100000000000001" customHeight="1">
      <c r="A40" s="73"/>
      <c r="B40" s="59"/>
      <c r="C40" s="1" t="s">
        <v>189</v>
      </c>
      <c r="D40" s="1">
        <v>25</v>
      </c>
      <c r="E40" s="1">
        <v>159</v>
      </c>
      <c r="F40" s="1">
        <f t="shared" si="7"/>
        <v>3975</v>
      </c>
      <c r="G40" s="59"/>
      <c r="H40" s="59"/>
      <c r="I40" s="85"/>
    </row>
    <row r="41" spans="1:9" ht="20.100000000000001" customHeight="1" thickBot="1">
      <c r="A41" s="74"/>
      <c r="B41" s="31"/>
      <c r="C41" s="31"/>
      <c r="D41" s="31"/>
      <c r="E41" s="31"/>
      <c r="F41" s="31"/>
      <c r="G41" s="31">
        <f>SUM(G30:G40)</f>
        <v>62802</v>
      </c>
      <c r="H41" s="31">
        <f>SUM(H30:H40)</f>
        <v>56558</v>
      </c>
      <c r="I41" s="32">
        <f>H41/G41</f>
        <v>0.90057641476386108</v>
      </c>
    </row>
    <row r="42" spans="1:9" ht="20.100000000000001" customHeight="1">
      <c r="A42" s="72" t="s">
        <v>190</v>
      </c>
      <c r="B42" s="29" t="s">
        <v>142</v>
      </c>
      <c r="C42" s="29" t="s">
        <v>191</v>
      </c>
      <c r="D42" s="29">
        <v>18</v>
      </c>
      <c r="E42" s="29">
        <v>189</v>
      </c>
      <c r="F42" s="29">
        <f>D42*E42</f>
        <v>3402</v>
      </c>
      <c r="G42" s="29">
        <f>F42</f>
        <v>3402</v>
      </c>
      <c r="H42" s="29">
        <v>2579</v>
      </c>
      <c r="I42" s="38">
        <f t="shared" ref="I42:I43" si="9">H42/G42</f>
        <v>0.7580834803057025</v>
      </c>
    </row>
    <row r="43" spans="1:9" ht="20.100000000000001" customHeight="1">
      <c r="A43" s="73"/>
      <c r="B43" s="1" t="s">
        <v>192</v>
      </c>
      <c r="C43" s="1" t="s">
        <v>193</v>
      </c>
      <c r="D43" s="1">
        <v>8</v>
      </c>
      <c r="E43" s="1">
        <v>189</v>
      </c>
      <c r="F43" s="1">
        <f>D43*E43</f>
        <v>1512</v>
      </c>
      <c r="G43" s="1">
        <f>F43</f>
        <v>1512</v>
      </c>
      <c r="H43" s="1">
        <v>1360</v>
      </c>
      <c r="I43" s="35">
        <f t="shared" si="9"/>
        <v>0.89947089947089942</v>
      </c>
    </row>
    <row r="44" spans="1:9" ht="20.100000000000001" customHeight="1" thickBot="1">
      <c r="A44" s="74"/>
      <c r="B44" s="31"/>
      <c r="C44" s="31"/>
      <c r="D44" s="31"/>
      <c r="E44" s="31"/>
      <c r="F44" s="31"/>
      <c r="G44" s="31">
        <f>SUM(G42:G43)</f>
        <v>4914</v>
      </c>
      <c r="H44" s="31">
        <f>SUM(H42:H43)</f>
        <v>3939</v>
      </c>
      <c r="I44" s="32">
        <f>H44/G44</f>
        <v>0.80158730158730163</v>
      </c>
    </row>
    <row r="45" spans="1:9" ht="20.100000000000001" customHeight="1">
      <c r="A45" s="72" t="s">
        <v>194</v>
      </c>
      <c r="B45" s="42" t="s">
        <v>195</v>
      </c>
      <c r="C45" s="29" t="s">
        <v>196</v>
      </c>
      <c r="D45" s="29">
        <v>27</v>
      </c>
      <c r="E45" s="29">
        <v>272</v>
      </c>
      <c r="F45" s="29">
        <f>D45*E45</f>
        <v>7344</v>
      </c>
      <c r="G45" s="29">
        <f>F45</f>
        <v>7344</v>
      </c>
      <c r="H45" s="29">
        <v>4986</v>
      </c>
      <c r="I45" s="38">
        <f t="shared" ref="I45:I46" si="10">H45/G45</f>
        <v>0.67892156862745101</v>
      </c>
    </row>
    <row r="46" spans="1:9" ht="20.100000000000001" customHeight="1">
      <c r="A46" s="73"/>
      <c r="B46" s="41" t="s">
        <v>197</v>
      </c>
      <c r="C46" s="1" t="s">
        <v>198</v>
      </c>
      <c r="D46" s="1">
        <v>31</v>
      </c>
      <c r="E46" s="1">
        <v>169</v>
      </c>
      <c r="F46" s="1">
        <f>D46*E46</f>
        <v>5239</v>
      </c>
      <c r="G46" s="1">
        <f>F46</f>
        <v>5239</v>
      </c>
      <c r="H46" s="1">
        <v>4755</v>
      </c>
      <c r="I46" s="35">
        <f t="shared" si="10"/>
        <v>0.90761595724374877</v>
      </c>
    </row>
    <row r="47" spans="1:9" ht="20.100000000000001" customHeight="1" thickBot="1">
      <c r="A47" s="77"/>
      <c r="B47" s="31"/>
      <c r="C47" s="31"/>
      <c r="D47" s="31"/>
      <c r="E47" s="31"/>
      <c r="F47" s="31"/>
      <c r="G47" s="31">
        <f>SUM(G45:G46)</f>
        <v>12583</v>
      </c>
      <c r="H47" s="31">
        <f>SUM(H45:H46)</f>
        <v>9741</v>
      </c>
      <c r="I47" s="32">
        <f>H47/G47</f>
        <v>0.77413971231025991</v>
      </c>
    </row>
    <row r="48" spans="1:9" ht="20.100000000000001" customHeight="1">
      <c r="A48" s="39" t="s">
        <v>199</v>
      </c>
      <c r="B48" s="6" t="s">
        <v>200</v>
      </c>
      <c r="C48" s="6" t="s">
        <v>201</v>
      </c>
      <c r="D48" s="6">
        <v>9</v>
      </c>
      <c r="E48" s="6">
        <v>174</v>
      </c>
      <c r="F48" s="6">
        <f>D48*E48</f>
        <v>1566</v>
      </c>
      <c r="G48" s="6">
        <f>F48</f>
        <v>1566</v>
      </c>
      <c r="H48" s="6">
        <v>1113</v>
      </c>
      <c r="I48" s="40">
        <f t="shared" ref="I48:I50" si="11">H48/G48</f>
        <v>0.71072796934865901</v>
      </c>
    </row>
    <row r="49" spans="1:9" ht="20.100000000000001" customHeight="1">
      <c r="A49" s="73" t="s">
        <v>202</v>
      </c>
      <c r="B49" s="41" t="s">
        <v>155</v>
      </c>
      <c r="C49" s="1" t="s">
        <v>203</v>
      </c>
      <c r="D49" s="1">
        <v>31</v>
      </c>
      <c r="E49" s="1">
        <v>276</v>
      </c>
      <c r="F49" s="1">
        <f>D49*E49</f>
        <v>8556</v>
      </c>
      <c r="G49" s="1">
        <f>F49</f>
        <v>8556</v>
      </c>
      <c r="H49" s="1">
        <v>6903</v>
      </c>
      <c r="I49" s="35">
        <f t="shared" si="11"/>
        <v>0.8068022440392707</v>
      </c>
    </row>
    <row r="50" spans="1:9" ht="20.100000000000001" customHeight="1">
      <c r="A50" s="73"/>
      <c r="B50" s="41" t="s">
        <v>204</v>
      </c>
      <c r="C50" s="1" t="s">
        <v>205</v>
      </c>
      <c r="D50" s="1">
        <v>26</v>
      </c>
      <c r="E50" s="1">
        <v>195</v>
      </c>
      <c r="F50" s="1">
        <f>D50*E50</f>
        <v>5070</v>
      </c>
      <c r="G50" s="1">
        <f>F50</f>
        <v>5070</v>
      </c>
      <c r="H50" s="1">
        <v>3682</v>
      </c>
      <c r="I50" s="35">
        <f t="shared" si="11"/>
        <v>0.72623274161735696</v>
      </c>
    </row>
    <row r="51" spans="1:9" ht="20.100000000000001" customHeight="1">
      <c r="A51" s="73"/>
      <c r="B51" s="81" t="s">
        <v>206</v>
      </c>
      <c r="C51" s="1" t="s">
        <v>207</v>
      </c>
      <c r="D51" s="1">
        <v>31</v>
      </c>
      <c r="E51" s="1">
        <v>161</v>
      </c>
      <c r="F51" s="1">
        <f t="shared" ref="F51:F53" si="12">D51*E51</f>
        <v>4991</v>
      </c>
      <c r="G51" s="59">
        <f>SUM(F51:F53)</f>
        <v>8577</v>
      </c>
      <c r="H51" s="59">
        <v>6578</v>
      </c>
      <c r="I51" s="85">
        <f>H51/G51</f>
        <v>0.76693482569663052</v>
      </c>
    </row>
    <row r="52" spans="1:9" ht="20.100000000000001" customHeight="1">
      <c r="A52" s="73"/>
      <c r="B52" s="81"/>
      <c r="C52" s="1" t="s">
        <v>208</v>
      </c>
      <c r="D52" s="1">
        <v>13</v>
      </c>
      <c r="E52" s="1">
        <v>163</v>
      </c>
      <c r="F52" s="1">
        <f t="shared" si="12"/>
        <v>2119</v>
      </c>
      <c r="G52" s="59"/>
      <c r="H52" s="59"/>
      <c r="I52" s="85"/>
    </row>
    <row r="53" spans="1:9" ht="20.100000000000001" customHeight="1">
      <c r="A53" s="73"/>
      <c r="B53" s="81"/>
      <c r="C53" s="1" t="s">
        <v>209</v>
      </c>
      <c r="D53" s="1">
        <v>9</v>
      </c>
      <c r="E53" s="1">
        <v>163</v>
      </c>
      <c r="F53" s="1">
        <f t="shared" si="12"/>
        <v>1467</v>
      </c>
      <c r="G53" s="59"/>
      <c r="H53" s="59"/>
      <c r="I53" s="85"/>
    </row>
    <row r="54" spans="1:9" ht="20.100000000000001" customHeight="1" thickBot="1">
      <c r="A54" s="74"/>
      <c r="B54" s="31"/>
      <c r="C54" s="31"/>
      <c r="D54" s="31"/>
      <c r="E54" s="31"/>
      <c r="F54" s="31"/>
      <c r="G54" s="31">
        <f>SUM(G49:G53)</f>
        <v>22203</v>
      </c>
      <c r="H54" s="31">
        <f>SUM(H49:H53)</f>
        <v>17163</v>
      </c>
      <c r="I54" s="32">
        <f>H54/G54</f>
        <v>0.77300364815565459</v>
      </c>
    </row>
    <row r="55" spans="1:9" ht="20.100000000000001" customHeight="1">
      <c r="A55" s="72" t="s">
        <v>210</v>
      </c>
      <c r="B55" s="42" t="s">
        <v>42</v>
      </c>
      <c r="C55" s="29" t="s">
        <v>211</v>
      </c>
      <c r="D55" s="29">
        <v>30</v>
      </c>
      <c r="E55" s="29">
        <v>174</v>
      </c>
      <c r="F55" s="29">
        <f>D55*E55</f>
        <v>5220</v>
      </c>
      <c r="G55" s="29">
        <f>F55</f>
        <v>5220</v>
      </c>
      <c r="H55" s="29">
        <v>3035</v>
      </c>
      <c r="I55" s="38">
        <f t="shared" ref="I55:I57" si="13">H55/G55</f>
        <v>0.58141762452107282</v>
      </c>
    </row>
    <row r="56" spans="1:9" ht="20.100000000000001" customHeight="1">
      <c r="A56" s="73"/>
      <c r="B56" s="41" t="s">
        <v>155</v>
      </c>
      <c r="C56" s="1" t="s">
        <v>212</v>
      </c>
      <c r="D56" s="1">
        <v>47</v>
      </c>
      <c r="E56" s="1">
        <v>276</v>
      </c>
      <c r="F56" s="1">
        <f>D56*E56</f>
        <v>12972</v>
      </c>
      <c r="G56" s="1">
        <f>F56</f>
        <v>12972</v>
      </c>
      <c r="H56" s="1">
        <v>5866</v>
      </c>
      <c r="I56" s="35">
        <f t="shared" si="13"/>
        <v>0.45220474868948507</v>
      </c>
    </row>
    <row r="57" spans="1:9" ht="20.100000000000001" customHeight="1">
      <c r="A57" s="73"/>
      <c r="B57" s="41" t="s">
        <v>161</v>
      </c>
      <c r="C57" s="1" t="s">
        <v>213</v>
      </c>
      <c r="D57" s="1">
        <v>31</v>
      </c>
      <c r="E57" s="41">
        <v>158</v>
      </c>
      <c r="F57" s="1">
        <f>D57*E57</f>
        <v>4898</v>
      </c>
      <c r="G57" s="1">
        <f>F57</f>
        <v>4898</v>
      </c>
      <c r="H57" s="1">
        <v>4004</v>
      </c>
      <c r="I57" s="35">
        <f t="shared" si="13"/>
        <v>0.81747652102899138</v>
      </c>
    </row>
    <row r="58" spans="1:9" ht="20.100000000000001" customHeight="1" thickBot="1">
      <c r="A58" s="74"/>
      <c r="B58" s="31"/>
      <c r="C58" s="31"/>
      <c r="D58" s="31"/>
      <c r="E58" s="31"/>
      <c r="F58" s="31"/>
      <c r="G58" s="31">
        <f>SUM(G55:G57)</f>
        <v>23090</v>
      </c>
      <c r="H58" s="31">
        <f>SUM(H55:H57)</f>
        <v>12905</v>
      </c>
      <c r="I58" s="32">
        <f>H58/G58</f>
        <v>0.55889995669120829</v>
      </c>
    </row>
    <row r="59" spans="1:9" ht="20.100000000000001" customHeight="1">
      <c r="A59" s="72" t="s">
        <v>214</v>
      </c>
      <c r="B59" s="83" t="s">
        <v>155</v>
      </c>
      <c r="C59" s="29" t="s">
        <v>215</v>
      </c>
      <c r="D59" s="29">
        <v>31</v>
      </c>
      <c r="E59" s="29">
        <v>277</v>
      </c>
      <c r="F59" s="29">
        <f>D59*E59</f>
        <v>8587</v>
      </c>
      <c r="G59" s="84">
        <f>SUM(F59:F60)</f>
        <v>14430.5</v>
      </c>
      <c r="H59" s="84">
        <v>11631</v>
      </c>
      <c r="I59" s="86">
        <f>H59/G59</f>
        <v>0.80600117806035831</v>
      </c>
    </row>
    <row r="60" spans="1:9" ht="20.100000000000001" customHeight="1">
      <c r="A60" s="73"/>
      <c r="B60" s="81"/>
      <c r="C60" s="1" t="s">
        <v>216</v>
      </c>
      <c r="D60" s="1">
        <v>31</v>
      </c>
      <c r="E60" s="1">
        <v>188.5</v>
      </c>
      <c r="F60" s="1">
        <f>D60*E60</f>
        <v>5843.5</v>
      </c>
      <c r="G60" s="59"/>
      <c r="H60" s="59"/>
      <c r="I60" s="85"/>
    </row>
    <row r="61" spans="1:9" ht="20.100000000000001" customHeight="1">
      <c r="A61" s="73"/>
      <c r="B61" s="81" t="s">
        <v>147</v>
      </c>
      <c r="C61" s="1" t="s">
        <v>217</v>
      </c>
      <c r="D61" s="1">
        <v>31</v>
      </c>
      <c r="E61" s="1">
        <v>178</v>
      </c>
      <c r="F61" s="1">
        <f t="shared" ref="F61:F62" si="14">D61*E61</f>
        <v>5518</v>
      </c>
      <c r="G61" s="59">
        <f>SUM(F61:F62)</f>
        <v>11020.5</v>
      </c>
      <c r="H61" s="59">
        <v>9303</v>
      </c>
      <c r="I61" s="85">
        <f>H61/G61</f>
        <v>0.84415407649380703</v>
      </c>
    </row>
    <row r="62" spans="1:9" ht="20.100000000000001" customHeight="1">
      <c r="A62" s="73"/>
      <c r="B62" s="81"/>
      <c r="C62" s="1" t="s">
        <v>218</v>
      </c>
      <c r="D62" s="1">
        <v>31</v>
      </c>
      <c r="E62" s="1">
        <v>177.5</v>
      </c>
      <c r="F62" s="1">
        <f t="shared" si="14"/>
        <v>5502.5</v>
      </c>
      <c r="G62" s="59"/>
      <c r="H62" s="59"/>
      <c r="I62" s="85"/>
    </row>
    <row r="63" spans="1:9" ht="20.100000000000001" customHeight="1" thickBot="1">
      <c r="A63" s="74"/>
      <c r="B63" s="31"/>
      <c r="C63" s="31"/>
      <c r="D63" s="31"/>
      <c r="E63" s="31"/>
      <c r="F63" s="31"/>
      <c r="G63" s="31">
        <f>SUM(G59:G62)</f>
        <v>25451</v>
      </c>
      <c r="H63" s="31">
        <f>SUM(H59:H62)</f>
        <v>20934</v>
      </c>
      <c r="I63" s="32">
        <f>H63/G63</f>
        <v>0.82252170838081018</v>
      </c>
    </row>
    <row r="64" spans="1:9" ht="20.100000000000001" customHeight="1">
      <c r="A64" s="72" t="s">
        <v>219</v>
      </c>
      <c r="B64" s="83" t="s">
        <v>42</v>
      </c>
      <c r="C64" s="29" t="s">
        <v>220</v>
      </c>
      <c r="D64" s="29">
        <v>31</v>
      </c>
      <c r="E64" s="29">
        <v>174</v>
      </c>
      <c r="F64" s="29">
        <f>D64*E64</f>
        <v>5394</v>
      </c>
      <c r="G64" s="91">
        <f>SUM(F64:F65)</f>
        <v>6189</v>
      </c>
      <c r="H64" s="91">
        <v>5287</v>
      </c>
      <c r="I64" s="78">
        <f>H64/G64</f>
        <v>0.85425755372434964</v>
      </c>
    </row>
    <row r="65" spans="1:9" ht="20.100000000000001" customHeight="1">
      <c r="A65" s="73"/>
      <c r="B65" s="81"/>
      <c r="C65" s="1" t="s">
        <v>221</v>
      </c>
      <c r="D65" s="1">
        <v>5</v>
      </c>
      <c r="E65" s="1">
        <v>159</v>
      </c>
      <c r="F65" s="1">
        <f>D65*E65</f>
        <v>795</v>
      </c>
      <c r="G65" s="56"/>
      <c r="H65" s="56"/>
      <c r="I65" s="80"/>
    </row>
    <row r="66" spans="1:9" ht="20.100000000000001" customHeight="1">
      <c r="A66" s="73"/>
      <c r="B66" s="41" t="s">
        <v>19</v>
      </c>
      <c r="C66" s="1" t="s">
        <v>222</v>
      </c>
      <c r="D66" s="1">
        <v>26</v>
      </c>
      <c r="E66" s="43">
        <v>189</v>
      </c>
      <c r="F66" s="1">
        <f t="shared" ref="F66:F70" si="15">D66*E66</f>
        <v>4914</v>
      </c>
      <c r="G66" s="1">
        <f>F66</f>
        <v>4914</v>
      </c>
      <c r="H66" s="1">
        <v>3804</v>
      </c>
      <c r="I66" s="35">
        <f t="shared" ref="I66:I70" si="16">H66/G66</f>
        <v>0.77411477411477414</v>
      </c>
    </row>
    <row r="67" spans="1:9" ht="20.100000000000001" customHeight="1">
      <c r="A67" s="73"/>
      <c r="B67" s="41" t="s">
        <v>155</v>
      </c>
      <c r="C67" s="1" t="s">
        <v>223</v>
      </c>
      <c r="D67" s="1">
        <v>31</v>
      </c>
      <c r="E67" s="1">
        <v>188</v>
      </c>
      <c r="F67" s="1">
        <f t="shared" si="15"/>
        <v>5828</v>
      </c>
      <c r="G67" s="1">
        <f>F67</f>
        <v>5828</v>
      </c>
      <c r="H67" s="1">
        <v>3862</v>
      </c>
      <c r="I67" s="35">
        <f t="shared" si="16"/>
        <v>0.66266300617707619</v>
      </c>
    </row>
    <row r="68" spans="1:9" ht="20.100000000000001" customHeight="1">
      <c r="A68" s="73"/>
      <c r="B68" s="41" t="s">
        <v>178</v>
      </c>
      <c r="C68" s="1" t="s">
        <v>224</v>
      </c>
      <c r="D68" s="1">
        <v>31</v>
      </c>
      <c r="E68" s="1">
        <v>165</v>
      </c>
      <c r="F68" s="1">
        <f t="shared" si="15"/>
        <v>5115</v>
      </c>
      <c r="G68" s="1">
        <f>F68</f>
        <v>5115</v>
      </c>
      <c r="H68" s="1">
        <v>4158</v>
      </c>
      <c r="I68" s="35">
        <f t="shared" si="16"/>
        <v>0.81290322580645158</v>
      </c>
    </row>
    <row r="69" spans="1:9" ht="20.100000000000001" customHeight="1">
      <c r="A69" s="73"/>
      <c r="B69" s="41" t="s">
        <v>161</v>
      </c>
      <c r="C69" s="1" t="s">
        <v>225</v>
      </c>
      <c r="D69" s="1">
        <v>18</v>
      </c>
      <c r="E69" s="1">
        <v>156</v>
      </c>
      <c r="F69" s="1">
        <f t="shared" si="15"/>
        <v>2808</v>
      </c>
      <c r="G69" s="1">
        <f>F69</f>
        <v>2808</v>
      </c>
      <c r="H69" s="1">
        <v>2026</v>
      </c>
      <c r="I69" s="35">
        <f t="shared" si="16"/>
        <v>0.72150997150997154</v>
      </c>
    </row>
    <row r="70" spans="1:9" ht="20.100000000000001" customHeight="1">
      <c r="A70" s="73"/>
      <c r="B70" s="41" t="s">
        <v>147</v>
      </c>
      <c r="C70" s="1" t="s">
        <v>226</v>
      </c>
      <c r="D70" s="1">
        <v>31</v>
      </c>
      <c r="E70" s="1">
        <v>188</v>
      </c>
      <c r="F70" s="1">
        <f t="shared" si="15"/>
        <v>5828</v>
      </c>
      <c r="G70" s="1">
        <f>F70</f>
        <v>5828</v>
      </c>
      <c r="H70" s="1">
        <v>4688</v>
      </c>
      <c r="I70" s="35">
        <f t="shared" si="16"/>
        <v>0.80439258750857923</v>
      </c>
    </row>
    <row r="71" spans="1:9" ht="20.100000000000001" customHeight="1" thickBot="1">
      <c r="A71" s="74"/>
      <c r="B71" s="31"/>
      <c r="C71" s="31"/>
      <c r="D71" s="31"/>
      <c r="E71" s="31"/>
      <c r="F71" s="31"/>
      <c r="G71" s="31">
        <f>SUM(G64:G70)</f>
        <v>30682</v>
      </c>
      <c r="H71" s="31">
        <f>SUM(H64:H70)</f>
        <v>23825</v>
      </c>
      <c r="I71" s="32">
        <f>H71/G71</f>
        <v>0.77651391695456617</v>
      </c>
    </row>
    <row r="72" spans="1:9" ht="20.100000000000001" customHeight="1">
      <c r="A72" s="72" t="s">
        <v>227</v>
      </c>
      <c r="B72" s="42" t="s">
        <v>42</v>
      </c>
      <c r="C72" s="29" t="s">
        <v>228</v>
      </c>
      <c r="D72" s="29">
        <v>39</v>
      </c>
      <c r="E72" s="29">
        <v>188</v>
      </c>
      <c r="F72" s="29">
        <f>D72*E72</f>
        <v>7332</v>
      </c>
      <c r="G72" s="29">
        <f>F72</f>
        <v>7332</v>
      </c>
      <c r="H72" s="29">
        <v>3989</v>
      </c>
      <c r="I72" s="38">
        <f t="shared" ref="I72:I75" si="17">H72/G72</f>
        <v>0.54405346426623025</v>
      </c>
    </row>
    <row r="73" spans="1:9" ht="20.100000000000001" customHeight="1">
      <c r="A73" s="73"/>
      <c r="B73" s="41" t="s">
        <v>19</v>
      </c>
      <c r="C73" s="1" t="s">
        <v>229</v>
      </c>
      <c r="D73" s="1">
        <v>49</v>
      </c>
      <c r="E73" s="1">
        <v>189</v>
      </c>
      <c r="F73" s="1">
        <f>D73*E73</f>
        <v>9261</v>
      </c>
      <c r="G73" s="1">
        <f>F73</f>
        <v>9261</v>
      </c>
      <c r="H73" s="1">
        <v>6302</v>
      </c>
      <c r="I73" s="35">
        <f t="shared" si="17"/>
        <v>0.68048806824317032</v>
      </c>
    </row>
    <row r="74" spans="1:9" ht="20.100000000000001" customHeight="1">
      <c r="A74" s="73"/>
      <c r="B74" s="41" t="s">
        <v>230</v>
      </c>
      <c r="C74" s="1"/>
      <c r="D74" s="1">
        <v>6</v>
      </c>
      <c r="E74" s="1">
        <v>189</v>
      </c>
      <c r="F74" s="1">
        <f>D74*E74</f>
        <v>1134</v>
      </c>
      <c r="G74" s="1">
        <f>F74</f>
        <v>1134</v>
      </c>
      <c r="H74" s="1">
        <v>951</v>
      </c>
      <c r="I74" s="35">
        <f t="shared" si="17"/>
        <v>0.83862433862433861</v>
      </c>
    </row>
    <row r="75" spans="1:9" ht="20.100000000000001" customHeight="1">
      <c r="A75" s="73"/>
      <c r="B75" s="41" t="s">
        <v>231</v>
      </c>
      <c r="C75" s="1" t="s">
        <v>232</v>
      </c>
      <c r="D75" s="1">
        <v>31</v>
      </c>
      <c r="E75" s="1">
        <v>167</v>
      </c>
      <c r="F75" s="1">
        <f t="shared" ref="F75:F78" si="18">D75*E75</f>
        <v>5177</v>
      </c>
      <c r="G75" s="1">
        <f>F75</f>
        <v>5177</v>
      </c>
      <c r="H75" s="1">
        <v>3437</v>
      </c>
      <c r="I75" s="35">
        <f t="shared" si="17"/>
        <v>0.66389801043075136</v>
      </c>
    </row>
    <row r="76" spans="1:9" ht="20.100000000000001" customHeight="1">
      <c r="A76" s="73"/>
      <c r="B76" s="81" t="s">
        <v>233</v>
      </c>
      <c r="C76" s="1" t="s">
        <v>234</v>
      </c>
      <c r="D76" s="1">
        <v>31</v>
      </c>
      <c r="E76" s="1">
        <v>156</v>
      </c>
      <c r="F76" s="1">
        <f t="shared" si="18"/>
        <v>4836</v>
      </c>
      <c r="G76" s="59">
        <f>SUM(F76:F78)</f>
        <v>14508</v>
      </c>
      <c r="H76" s="59">
        <v>11850</v>
      </c>
      <c r="I76" s="85">
        <v>0.68980891719745219</v>
      </c>
    </row>
    <row r="77" spans="1:9" ht="20.100000000000001" customHeight="1">
      <c r="A77" s="73"/>
      <c r="B77" s="81"/>
      <c r="C77" s="1" t="s">
        <v>235</v>
      </c>
      <c r="D77" s="1">
        <v>31</v>
      </c>
      <c r="E77" s="1">
        <v>156</v>
      </c>
      <c r="F77" s="1">
        <f t="shared" si="18"/>
        <v>4836</v>
      </c>
      <c r="G77" s="59"/>
      <c r="H77" s="59"/>
      <c r="I77" s="85"/>
    </row>
    <row r="78" spans="1:9" ht="20.100000000000001" customHeight="1">
      <c r="A78" s="73"/>
      <c r="B78" s="81"/>
      <c r="C78" s="1" t="s">
        <v>236</v>
      </c>
      <c r="D78" s="1">
        <v>31</v>
      </c>
      <c r="E78" s="1">
        <v>156</v>
      </c>
      <c r="F78" s="1">
        <f t="shared" si="18"/>
        <v>4836</v>
      </c>
      <c r="G78" s="59"/>
      <c r="H78" s="59"/>
      <c r="I78" s="85"/>
    </row>
    <row r="79" spans="1:9" ht="20.100000000000001" customHeight="1" thickBot="1">
      <c r="A79" s="74"/>
      <c r="B79" s="31"/>
      <c r="C79" s="31"/>
      <c r="D79" s="31"/>
      <c r="E79" s="31"/>
      <c r="F79" s="31"/>
      <c r="G79" s="31">
        <f>SUM(G72:G78)</f>
        <v>37412</v>
      </c>
      <c r="H79" s="31">
        <f>SUM(H72:H78)</f>
        <v>26529</v>
      </c>
      <c r="I79" s="32">
        <f>H79/G79</f>
        <v>0.70910403079225914</v>
      </c>
    </row>
    <row r="80" spans="1:9" ht="20.100000000000001" customHeight="1">
      <c r="A80" s="72" t="s">
        <v>237</v>
      </c>
      <c r="B80" s="42" t="s">
        <v>42</v>
      </c>
      <c r="C80" s="29" t="s">
        <v>238</v>
      </c>
      <c r="D80" s="29">
        <v>13</v>
      </c>
      <c r="E80" s="29">
        <v>159</v>
      </c>
      <c r="F80" s="29">
        <f>D80*E80</f>
        <v>2067</v>
      </c>
      <c r="G80" s="29">
        <f>F80</f>
        <v>2067</v>
      </c>
      <c r="H80" s="29">
        <v>1069</v>
      </c>
      <c r="I80" s="38">
        <f t="shared" ref="I80:I92" si="19">H80/G80</f>
        <v>0.51717464925012091</v>
      </c>
    </row>
    <row r="81" spans="1:9" ht="20.100000000000001" customHeight="1">
      <c r="A81" s="73"/>
      <c r="B81" s="41" t="s">
        <v>161</v>
      </c>
      <c r="C81" s="41" t="s">
        <v>239</v>
      </c>
      <c r="D81" s="41">
        <v>9</v>
      </c>
      <c r="E81" s="41">
        <v>156</v>
      </c>
      <c r="F81" s="1">
        <f>D81*E81</f>
        <v>1404</v>
      </c>
      <c r="G81" s="41">
        <f>F81</f>
        <v>1404</v>
      </c>
      <c r="H81" s="41">
        <v>653</v>
      </c>
      <c r="I81" s="35">
        <f t="shared" si="19"/>
        <v>0.46509971509971509</v>
      </c>
    </row>
    <row r="82" spans="1:9" ht="20.100000000000001" customHeight="1" thickBot="1">
      <c r="A82" s="77"/>
      <c r="B82" s="44"/>
      <c r="C82" s="44"/>
      <c r="D82" s="44"/>
      <c r="E82" s="44"/>
      <c r="F82" s="44"/>
      <c r="G82" s="44">
        <f>SUM(G80:G81)</f>
        <v>3471</v>
      </c>
      <c r="H82" s="44">
        <f>SUM(H80:H81)</f>
        <v>1722</v>
      </c>
      <c r="I82" s="45">
        <f t="shared" si="19"/>
        <v>0.49611063094209162</v>
      </c>
    </row>
    <row r="83" spans="1:9" ht="20.100000000000001" customHeight="1">
      <c r="A83" s="72" t="s">
        <v>240</v>
      </c>
      <c r="B83" s="42" t="s">
        <v>241</v>
      </c>
      <c r="C83" s="42" t="s">
        <v>242</v>
      </c>
      <c r="D83" s="42">
        <v>18</v>
      </c>
      <c r="E83" s="42">
        <v>272</v>
      </c>
      <c r="F83" s="42">
        <f>D83*E83</f>
        <v>4896</v>
      </c>
      <c r="G83" s="42">
        <v>4896</v>
      </c>
      <c r="H83" s="42">
        <v>3346</v>
      </c>
      <c r="I83" s="46">
        <f t="shared" si="19"/>
        <v>0.68341503267973858</v>
      </c>
    </row>
    <row r="84" spans="1:9" ht="20.100000000000001" customHeight="1">
      <c r="A84" s="73"/>
      <c r="B84" s="41" t="s">
        <v>243</v>
      </c>
      <c r="C84" s="41" t="s">
        <v>244</v>
      </c>
      <c r="D84" s="41">
        <v>19</v>
      </c>
      <c r="E84" s="41">
        <v>178</v>
      </c>
      <c r="F84" s="41">
        <f>D84*E84</f>
        <v>3382</v>
      </c>
      <c r="G84" s="41">
        <v>3382</v>
      </c>
      <c r="H84" s="41">
        <v>2409</v>
      </c>
      <c r="I84" s="47">
        <f t="shared" si="19"/>
        <v>0.71230041395623889</v>
      </c>
    </row>
    <row r="85" spans="1:9" ht="20.100000000000001" customHeight="1" thickBot="1">
      <c r="A85" s="77"/>
      <c r="B85" s="44"/>
      <c r="C85" s="44"/>
      <c r="D85" s="44"/>
      <c r="E85" s="44"/>
      <c r="F85" s="44"/>
      <c r="G85" s="44">
        <f>SUM(G83:G84)</f>
        <v>8278</v>
      </c>
      <c r="H85" s="44">
        <f>SUM(H83:H84)</f>
        <v>5755</v>
      </c>
      <c r="I85" s="45">
        <f t="shared" si="19"/>
        <v>0.6952162358057502</v>
      </c>
    </row>
    <row r="86" spans="1:9" ht="20.100000000000001" customHeight="1">
      <c r="A86" s="87" t="s">
        <v>245</v>
      </c>
      <c r="B86" s="42" t="s">
        <v>246</v>
      </c>
      <c r="C86" s="42" t="s">
        <v>247</v>
      </c>
      <c r="D86" s="42">
        <v>31</v>
      </c>
      <c r="E86" s="42">
        <v>188</v>
      </c>
      <c r="F86" s="42">
        <f>D86*E86</f>
        <v>5828</v>
      </c>
      <c r="G86" s="42">
        <v>5828</v>
      </c>
      <c r="H86" s="42">
        <v>3992</v>
      </c>
      <c r="I86" s="46">
        <f t="shared" si="19"/>
        <v>0.68496911461908028</v>
      </c>
    </row>
    <row r="87" spans="1:9" ht="20.100000000000001" customHeight="1">
      <c r="A87" s="88"/>
      <c r="B87" s="41" t="s">
        <v>248</v>
      </c>
      <c r="C87" s="41" t="s">
        <v>249</v>
      </c>
      <c r="D87" s="41">
        <v>62</v>
      </c>
      <c r="E87" s="41">
        <v>189</v>
      </c>
      <c r="F87" s="41">
        <f>D87*E87</f>
        <v>11718</v>
      </c>
      <c r="G87" s="41">
        <v>11718</v>
      </c>
      <c r="H87" s="41">
        <v>10516</v>
      </c>
      <c r="I87" s="47">
        <f t="shared" si="19"/>
        <v>0.89742276839051027</v>
      </c>
    </row>
    <row r="88" spans="1:9" ht="20.100000000000001" customHeight="1">
      <c r="A88" s="88"/>
      <c r="B88" s="41" t="s">
        <v>241</v>
      </c>
      <c r="C88" s="41" t="s">
        <v>250</v>
      </c>
      <c r="D88" s="41">
        <v>31</v>
      </c>
      <c r="E88" s="41">
        <v>159</v>
      </c>
      <c r="F88" s="41">
        <f>D88*E88</f>
        <v>4929</v>
      </c>
      <c r="G88" s="41">
        <v>4929</v>
      </c>
      <c r="H88" s="41">
        <v>3837</v>
      </c>
      <c r="I88" s="47">
        <f t="shared" si="19"/>
        <v>0.77845404747413272</v>
      </c>
    </row>
    <row r="89" spans="1:9" ht="20.100000000000001" customHeight="1">
      <c r="A89" s="88"/>
      <c r="B89" s="41" t="s">
        <v>233</v>
      </c>
      <c r="C89" s="41" t="s">
        <v>251</v>
      </c>
      <c r="D89" s="41">
        <v>31</v>
      </c>
      <c r="E89" s="41">
        <v>264</v>
      </c>
      <c r="F89" s="41">
        <f>D89*E89</f>
        <v>8184</v>
      </c>
      <c r="G89" s="41">
        <v>8184</v>
      </c>
      <c r="H89" s="41">
        <v>4402</v>
      </c>
      <c r="I89" s="47">
        <f t="shared" si="19"/>
        <v>0.53787878787878785</v>
      </c>
    </row>
    <row r="90" spans="1:9" ht="20.100000000000001" customHeight="1" thickBot="1">
      <c r="A90" s="89"/>
      <c r="B90" s="31"/>
      <c r="C90" s="31"/>
      <c r="D90" s="31"/>
      <c r="E90" s="31"/>
      <c r="F90" s="31"/>
      <c r="G90" s="31">
        <f>SUM(G86:G89)</f>
        <v>30659</v>
      </c>
      <c r="H90" s="31">
        <f>SUM(H86:H89)</f>
        <v>22747</v>
      </c>
      <c r="I90" s="32">
        <f t="shared" si="19"/>
        <v>0.74193548387096775</v>
      </c>
    </row>
    <row r="91" spans="1:9" ht="20.100000000000001" customHeight="1">
      <c r="A91" s="90" t="s">
        <v>252</v>
      </c>
      <c r="B91" s="33" t="s">
        <v>172</v>
      </c>
      <c r="C91" s="14" t="s">
        <v>253</v>
      </c>
      <c r="D91" s="14">
        <v>13</v>
      </c>
      <c r="E91" s="14">
        <v>195</v>
      </c>
      <c r="F91" s="14">
        <f>D91*E91</f>
        <v>2535</v>
      </c>
      <c r="G91" s="14">
        <f>F91</f>
        <v>2535</v>
      </c>
      <c r="H91" s="14">
        <v>1117</v>
      </c>
      <c r="I91" s="34">
        <f t="shared" si="19"/>
        <v>0.4406311637080868</v>
      </c>
    </row>
    <row r="92" spans="1:9" ht="20.100000000000001" customHeight="1">
      <c r="A92" s="73"/>
      <c r="B92" s="41" t="s">
        <v>155</v>
      </c>
      <c r="C92" s="41" t="s">
        <v>254</v>
      </c>
      <c r="D92" s="41">
        <v>13</v>
      </c>
      <c r="E92" s="41">
        <v>159</v>
      </c>
      <c r="F92" s="1">
        <f>D92*E92</f>
        <v>2067</v>
      </c>
      <c r="G92" s="41">
        <f>F92</f>
        <v>2067</v>
      </c>
      <c r="H92" s="41">
        <v>907</v>
      </c>
      <c r="I92" s="35">
        <f t="shared" si="19"/>
        <v>0.43880019351717464</v>
      </c>
    </row>
    <row r="93" spans="1:9" ht="20.100000000000001" customHeight="1" thickBot="1">
      <c r="A93" s="74"/>
      <c r="B93" s="31"/>
      <c r="C93" s="31"/>
      <c r="D93" s="31"/>
      <c r="E93" s="31"/>
      <c r="F93" s="31"/>
      <c r="G93" s="31">
        <f>SUM(G91:G92)</f>
        <v>4602</v>
      </c>
      <c r="H93" s="31">
        <f>SUM(H91:H92)</f>
        <v>2024</v>
      </c>
      <c r="I93" s="32">
        <f>H93/G93</f>
        <v>0.43980877879182961</v>
      </c>
    </row>
    <row r="94" spans="1:9" ht="20.100000000000001" customHeight="1">
      <c r="A94" s="72" t="s">
        <v>255</v>
      </c>
      <c r="B94" s="42" t="s">
        <v>42</v>
      </c>
      <c r="C94" s="29" t="s">
        <v>256</v>
      </c>
      <c r="D94" s="29">
        <v>31</v>
      </c>
      <c r="E94" s="29">
        <v>290</v>
      </c>
      <c r="F94" s="29">
        <f>D94*E94</f>
        <v>8990</v>
      </c>
      <c r="G94" s="29">
        <f>F94</f>
        <v>8990</v>
      </c>
      <c r="H94" s="29">
        <v>5290</v>
      </c>
      <c r="I94" s="38">
        <f t="shared" ref="I94" si="20">H94/G94</f>
        <v>0.58843159065628481</v>
      </c>
    </row>
    <row r="95" spans="1:9" ht="20.100000000000001" customHeight="1">
      <c r="A95" s="73"/>
      <c r="B95" s="81" t="s">
        <v>147</v>
      </c>
      <c r="C95" s="1" t="s">
        <v>257</v>
      </c>
      <c r="D95" s="1">
        <v>8</v>
      </c>
      <c r="E95" s="1">
        <v>159</v>
      </c>
      <c r="F95" s="1">
        <f>D95*E95</f>
        <v>1272</v>
      </c>
      <c r="G95" s="59">
        <f>SUM(F95:F96)</f>
        <v>6790</v>
      </c>
      <c r="H95" s="59">
        <v>5489</v>
      </c>
      <c r="I95" s="85">
        <f>H95/G95</f>
        <v>0.80839469808541975</v>
      </c>
    </row>
    <row r="96" spans="1:9" ht="20.100000000000001" customHeight="1">
      <c r="A96" s="73"/>
      <c r="B96" s="81"/>
      <c r="C96" s="1" t="s">
        <v>258</v>
      </c>
      <c r="D96" s="1">
        <v>31</v>
      </c>
      <c r="E96" s="1">
        <v>178</v>
      </c>
      <c r="F96" s="1">
        <f>D96*E96</f>
        <v>5518</v>
      </c>
      <c r="G96" s="59"/>
      <c r="H96" s="59"/>
      <c r="I96" s="85"/>
    </row>
    <row r="97" spans="1:9" ht="20.100000000000001" customHeight="1" thickBot="1">
      <c r="A97" s="74"/>
      <c r="B97" s="31"/>
      <c r="C97" s="31"/>
      <c r="D97" s="31"/>
      <c r="E97" s="31"/>
      <c r="F97" s="31"/>
      <c r="G97" s="31">
        <f>SUM(G94:G96)</f>
        <v>15780</v>
      </c>
      <c r="H97" s="31">
        <f>SUM(H94:H96)</f>
        <v>10779</v>
      </c>
      <c r="I97" s="32">
        <f>H97/G97</f>
        <v>0.68307984790874521</v>
      </c>
    </row>
    <row r="98" spans="1:9" ht="20.100000000000001" customHeight="1">
      <c r="A98" s="72" t="s">
        <v>259</v>
      </c>
      <c r="B98" s="42" t="s">
        <v>260</v>
      </c>
      <c r="C98" s="29" t="s">
        <v>261</v>
      </c>
      <c r="D98" s="29">
        <v>17</v>
      </c>
      <c r="E98" s="29">
        <v>188.5</v>
      </c>
      <c r="F98" s="29">
        <f>D98*E98</f>
        <v>3204.5</v>
      </c>
      <c r="G98" s="29">
        <v>3205</v>
      </c>
      <c r="H98" s="29">
        <v>2050</v>
      </c>
      <c r="I98" s="38">
        <f t="shared" ref="I98:I99" si="21">H98/G98</f>
        <v>0.63962558502340094</v>
      </c>
    </row>
    <row r="99" spans="1:9" ht="20.100000000000001" customHeight="1">
      <c r="A99" s="73"/>
      <c r="B99" s="41" t="s">
        <v>262</v>
      </c>
      <c r="C99" s="1" t="s">
        <v>263</v>
      </c>
      <c r="D99" s="1">
        <v>9</v>
      </c>
      <c r="E99" s="1">
        <v>189</v>
      </c>
      <c r="F99" s="1">
        <f>D99*E99</f>
        <v>1701</v>
      </c>
      <c r="G99" s="1">
        <f>F99</f>
        <v>1701</v>
      </c>
      <c r="H99" s="1">
        <v>1490</v>
      </c>
      <c r="I99" s="35">
        <f t="shared" si="21"/>
        <v>0.87595532039976487</v>
      </c>
    </row>
    <row r="100" spans="1:9" ht="20.100000000000001" customHeight="1">
      <c r="A100" s="73"/>
      <c r="B100" s="81" t="s">
        <v>147</v>
      </c>
      <c r="C100" s="1" t="s">
        <v>264</v>
      </c>
      <c r="D100" s="1">
        <v>14</v>
      </c>
      <c r="E100" s="1">
        <v>168</v>
      </c>
      <c r="F100" s="1">
        <f t="shared" ref="F100:F101" si="22">D100*E100</f>
        <v>2352</v>
      </c>
      <c r="G100" s="59">
        <f>SUM(F100:F101)</f>
        <v>4594.5</v>
      </c>
      <c r="H100" s="59">
        <v>3523</v>
      </c>
      <c r="I100" s="82">
        <f>H100/G100</f>
        <v>0.76678637501360325</v>
      </c>
    </row>
    <row r="101" spans="1:9" ht="20.100000000000001" customHeight="1">
      <c r="A101" s="73"/>
      <c r="B101" s="81"/>
      <c r="C101" s="1" t="s">
        <v>265</v>
      </c>
      <c r="D101" s="1">
        <v>13</v>
      </c>
      <c r="E101" s="1">
        <v>172.5</v>
      </c>
      <c r="F101" s="1">
        <f t="shared" si="22"/>
        <v>2242.5</v>
      </c>
      <c r="G101" s="59"/>
      <c r="H101" s="59"/>
      <c r="I101" s="80"/>
    </row>
    <row r="102" spans="1:9" ht="20.100000000000001" customHeight="1" thickBot="1">
      <c r="A102" s="74"/>
      <c r="B102" s="31"/>
      <c r="C102" s="31"/>
      <c r="D102" s="31"/>
      <c r="E102" s="31"/>
      <c r="F102" s="31"/>
      <c r="G102" s="31">
        <f>SUM(G98:G101)</f>
        <v>9500.5</v>
      </c>
      <c r="H102" s="31">
        <f>SUM(H98:H101)</f>
        <v>7063</v>
      </c>
      <c r="I102" s="32">
        <f>H102/G102</f>
        <v>0.74343455607599596</v>
      </c>
    </row>
    <row r="103" spans="1:9" ht="20.100000000000001" customHeight="1">
      <c r="A103" s="73" t="s">
        <v>266</v>
      </c>
      <c r="B103" s="81" t="s">
        <v>231</v>
      </c>
      <c r="C103" s="1" t="s">
        <v>267</v>
      </c>
      <c r="D103" s="1">
        <v>31</v>
      </c>
      <c r="E103" s="1">
        <v>167</v>
      </c>
      <c r="F103" s="1">
        <f>D103*E103</f>
        <v>5177</v>
      </c>
      <c r="G103" s="59">
        <f>SUM(F103:F104)</f>
        <v>10602</v>
      </c>
      <c r="H103" s="59">
        <v>6951</v>
      </c>
      <c r="I103" s="85">
        <f>H103/G103</f>
        <v>0.65563101301641202</v>
      </c>
    </row>
    <row r="104" spans="1:9" ht="20.100000000000001" customHeight="1">
      <c r="A104" s="73"/>
      <c r="B104" s="81"/>
      <c r="C104" s="1" t="s">
        <v>268</v>
      </c>
      <c r="D104" s="1">
        <v>31</v>
      </c>
      <c r="E104" s="1">
        <v>175</v>
      </c>
      <c r="F104" s="1">
        <f t="shared" ref="F104:F105" si="23">D104*E104</f>
        <v>5425</v>
      </c>
      <c r="G104" s="59"/>
      <c r="H104" s="59"/>
      <c r="I104" s="85"/>
    </row>
    <row r="105" spans="1:9" ht="20.100000000000001" customHeight="1">
      <c r="A105" s="73"/>
      <c r="B105" s="41" t="s">
        <v>155</v>
      </c>
      <c r="C105" s="1" t="s">
        <v>269</v>
      </c>
      <c r="D105" s="1">
        <v>17</v>
      </c>
      <c r="E105" s="1">
        <v>138</v>
      </c>
      <c r="F105" s="1">
        <f t="shared" si="23"/>
        <v>2346</v>
      </c>
      <c r="G105" s="1">
        <f>F105</f>
        <v>2346</v>
      </c>
      <c r="H105" s="1">
        <v>1403</v>
      </c>
      <c r="I105" s="35">
        <f t="shared" ref="I105" si="24">H105/G105</f>
        <v>0.59803921568627449</v>
      </c>
    </row>
    <row r="106" spans="1:9" ht="20.100000000000001" customHeight="1" thickBot="1">
      <c r="A106" s="74"/>
      <c r="B106" s="31"/>
      <c r="C106" s="31"/>
      <c r="D106" s="31"/>
      <c r="E106" s="31"/>
      <c r="F106" s="31"/>
      <c r="G106" s="31">
        <f>SUM(G103:G105)</f>
        <v>12948</v>
      </c>
      <c r="H106" s="31">
        <f>SUM(H103:H105)</f>
        <v>8354</v>
      </c>
      <c r="I106" s="32">
        <f>H106/G106</f>
        <v>0.64519616929255486</v>
      </c>
    </row>
    <row r="107" spans="1:9" ht="20.100000000000001" customHeight="1">
      <c r="A107" s="72" t="s">
        <v>270</v>
      </c>
      <c r="B107" s="42" t="s">
        <v>42</v>
      </c>
      <c r="C107" s="29" t="s">
        <v>271</v>
      </c>
      <c r="D107" s="29">
        <v>18</v>
      </c>
      <c r="E107" s="29">
        <v>290</v>
      </c>
      <c r="F107" s="29">
        <f>D107*E107</f>
        <v>5220</v>
      </c>
      <c r="G107" s="29">
        <f>F107</f>
        <v>5220</v>
      </c>
      <c r="H107" s="29">
        <v>2405</v>
      </c>
      <c r="I107" s="38">
        <f t="shared" ref="I107:I110" si="25">H107/G107</f>
        <v>0.46072796934865901</v>
      </c>
    </row>
    <row r="108" spans="1:9" ht="20.100000000000001" customHeight="1">
      <c r="A108" s="73"/>
      <c r="B108" s="41" t="s">
        <v>155</v>
      </c>
      <c r="C108" s="1" t="s">
        <v>272</v>
      </c>
      <c r="D108" s="1">
        <v>22</v>
      </c>
      <c r="E108" s="1">
        <v>276</v>
      </c>
      <c r="F108" s="1">
        <f>D108*E108</f>
        <v>6072</v>
      </c>
      <c r="G108" s="1">
        <f>F108</f>
        <v>6072</v>
      </c>
      <c r="H108" s="1">
        <v>2628</v>
      </c>
      <c r="I108" s="35">
        <f t="shared" si="25"/>
        <v>0.43280632411067194</v>
      </c>
    </row>
    <row r="109" spans="1:9" ht="20.100000000000001" customHeight="1">
      <c r="A109" s="73"/>
      <c r="B109" s="41" t="s">
        <v>161</v>
      </c>
      <c r="C109" s="1" t="s">
        <v>273</v>
      </c>
      <c r="D109" s="1">
        <v>17</v>
      </c>
      <c r="E109" s="1">
        <v>300</v>
      </c>
      <c r="F109" s="1">
        <f t="shared" ref="F109:F110" si="26">D109*E109</f>
        <v>5100</v>
      </c>
      <c r="G109" s="1">
        <f>F109</f>
        <v>5100</v>
      </c>
      <c r="H109" s="1">
        <v>2998</v>
      </c>
      <c r="I109" s="35">
        <f t="shared" si="25"/>
        <v>0.587843137254902</v>
      </c>
    </row>
    <row r="110" spans="1:9" ht="20.100000000000001" customHeight="1">
      <c r="A110" s="73"/>
      <c r="B110" s="41" t="s">
        <v>147</v>
      </c>
      <c r="C110" s="1" t="s">
        <v>274</v>
      </c>
      <c r="D110" s="1">
        <v>13</v>
      </c>
      <c r="E110" s="1">
        <v>151</v>
      </c>
      <c r="F110" s="1">
        <f t="shared" si="26"/>
        <v>1963</v>
      </c>
      <c r="G110" s="1">
        <f>F110</f>
        <v>1963</v>
      </c>
      <c r="H110" s="1">
        <v>1440</v>
      </c>
      <c r="I110" s="35">
        <f t="shared" si="25"/>
        <v>0.73357106469689248</v>
      </c>
    </row>
    <row r="111" spans="1:9" ht="20.100000000000001" customHeight="1" thickBot="1">
      <c r="A111" s="74"/>
      <c r="B111" s="31"/>
      <c r="C111" s="31"/>
      <c r="D111" s="31"/>
      <c r="E111" s="31"/>
      <c r="F111" s="31"/>
      <c r="G111" s="31">
        <f>SUM(G107:G110)</f>
        <v>18355</v>
      </c>
      <c r="H111" s="31">
        <f>SUM(H107:H110)</f>
        <v>9471</v>
      </c>
      <c r="I111" s="32">
        <f>H111/G111</f>
        <v>0.51599019340779084</v>
      </c>
    </row>
    <row r="112" spans="1:9" ht="20.100000000000001" customHeight="1">
      <c r="A112" s="72" t="s">
        <v>275</v>
      </c>
      <c r="B112" s="42" t="s">
        <v>155</v>
      </c>
      <c r="C112" s="29" t="s">
        <v>276</v>
      </c>
      <c r="D112" s="29">
        <v>51</v>
      </c>
      <c r="E112" s="29">
        <v>276</v>
      </c>
      <c r="F112" s="29">
        <f>D112*E112</f>
        <v>14076</v>
      </c>
      <c r="G112" s="29">
        <f>F112</f>
        <v>14076</v>
      </c>
      <c r="H112" s="29">
        <v>5774</v>
      </c>
      <c r="I112" s="38">
        <f t="shared" ref="I112:I113" si="27">H112/G112</f>
        <v>0.41020176186416596</v>
      </c>
    </row>
    <row r="113" spans="1:9" ht="20.100000000000001" customHeight="1">
      <c r="A113" s="73"/>
      <c r="B113" s="41" t="s">
        <v>42</v>
      </c>
      <c r="C113" s="1" t="s">
        <v>277</v>
      </c>
      <c r="D113" s="1">
        <v>48</v>
      </c>
      <c r="E113" s="1">
        <v>174</v>
      </c>
      <c r="F113" s="1">
        <f>D113*E113</f>
        <v>8352</v>
      </c>
      <c r="G113" s="1">
        <f>F113</f>
        <v>8352</v>
      </c>
      <c r="H113" s="1">
        <v>3993</v>
      </c>
      <c r="I113" s="35">
        <f t="shared" si="27"/>
        <v>0.47808908045977011</v>
      </c>
    </row>
    <row r="114" spans="1:9" ht="20.100000000000001" customHeight="1">
      <c r="A114" s="73"/>
      <c r="B114" s="59" t="s">
        <v>278</v>
      </c>
      <c r="C114" s="1" t="s">
        <v>279</v>
      </c>
      <c r="D114" s="1">
        <v>31</v>
      </c>
      <c r="E114" s="1">
        <v>167</v>
      </c>
      <c r="F114" s="1">
        <f t="shared" ref="F114:F116" si="28">D114*E114</f>
        <v>5177</v>
      </c>
      <c r="G114" s="59">
        <f>SUM(F114:F115)</f>
        <v>10044</v>
      </c>
      <c r="H114" s="59">
        <v>8875</v>
      </c>
      <c r="I114" s="85">
        <f>H114/G114</f>
        <v>0.88361210673038626</v>
      </c>
    </row>
    <row r="115" spans="1:9" ht="20.100000000000001" customHeight="1">
      <c r="A115" s="73"/>
      <c r="B115" s="59"/>
      <c r="C115" s="1" t="s">
        <v>280</v>
      </c>
      <c r="D115" s="1">
        <v>31</v>
      </c>
      <c r="E115" s="1">
        <v>157</v>
      </c>
      <c r="F115" s="1">
        <f t="shared" si="28"/>
        <v>4867</v>
      </c>
      <c r="G115" s="59"/>
      <c r="H115" s="59"/>
      <c r="I115" s="85"/>
    </row>
    <row r="116" spans="1:9" ht="20.100000000000001" customHeight="1">
      <c r="A116" s="73"/>
      <c r="B116" s="41" t="s">
        <v>281</v>
      </c>
      <c r="C116" s="1" t="s">
        <v>282</v>
      </c>
      <c r="D116" s="1">
        <v>31</v>
      </c>
      <c r="E116" s="1">
        <v>164</v>
      </c>
      <c r="F116" s="1">
        <f t="shared" si="28"/>
        <v>5084</v>
      </c>
      <c r="G116" s="1">
        <f>F116</f>
        <v>5084</v>
      </c>
      <c r="H116" s="1">
        <v>4351</v>
      </c>
      <c r="I116" s="35">
        <f t="shared" ref="I116" si="29">H116/G116</f>
        <v>0.85582218725413062</v>
      </c>
    </row>
    <row r="117" spans="1:9" ht="20.100000000000001" customHeight="1" thickBot="1">
      <c r="A117" s="74"/>
      <c r="B117" s="31"/>
      <c r="C117" s="31"/>
      <c r="D117" s="31"/>
      <c r="E117" s="31"/>
      <c r="F117" s="31"/>
      <c r="G117" s="31">
        <f>SUM(G112:G116)</f>
        <v>37556</v>
      </c>
      <c r="H117" s="31">
        <f>SUM(H112:H116)</f>
        <v>22993</v>
      </c>
      <c r="I117" s="32">
        <f>H117/G117</f>
        <v>0.61223239961657261</v>
      </c>
    </row>
    <row r="118" spans="1:9" ht="20.100000000000001" customHeight="1">
      <c r="A118" s="72" t="s">
        <v>283</v>
      </c>
      <c r="B118" s="83" t="s">
        <v>42</v>
      </c>
      <c r="C118" s="29" t="s">
        <v>284</v>
      </c>
      <c r="D118" s="29">
        <v>31</v>
      </c>
      <c r="E118" s="29">
        <v>250</v>
      </c>
      <c r="F118" s="29">
        <f>D118*E118</f>
        <v>7750</v>
      </c>
      <c r="G118" s="84">
        <f>SUM(F118:F119)</f>
        <v>13144</v>
      </c>
      <c r="H118" s="84">
        <v>8816</v>
      </c>
      <c r="I118" s="86">
        <f>H118/G118</f>
        <v>0.67072428484479607</v>
      </c>
    </row>
    <row r="119" spans="1:9" ht="20.100000000000001" customHeight="1">
      <c r="A119" s="73"/>
      <c r="B119" s="81"/>
      <c r="C119" s="1" t="s">
        <v>285</v>
      </c>
      <c r="D119" s="1">
        <v>31</v>
      </c>
      <c r="E119" s="1">
        <v>174</v>
      </c>
      <c r="F119" s="1">
        <f>D119*E119</f>
        <v>5394</v>
      </c>
      <c r="G119" s="59"/>
      <c r="H119" s="59"/>
      <c r="I119" s="85"/>
    </row>
    <row r="120" spans="1:9" ht="20.100000000000001" customHeight="1">
      <c r="A120" s="73"/>
      <c r="B120" s="41" t="s">
        <v>19</v>
      </c>
      <c r="C120" s="1" t="s">
        <v>286</v>
      </c>
      <c r="D120" s="1">
        <v>49</v>
      </c>
      <c r="E120" s="1">
        <v>189</v>
      </c>
      <c r="F120" s="1">
        <f t="shared" ref="F120:F135" si="30">D120*E120</f>
        <v>9261</v>
      </c>
      <c r="G120" s="1">
        <f>F120</f>
        <v>9261</v>
      </c>
      <c r="H120" s="1">
        <v>8180</v>
      </c>
      <c r="I120" s="35">
        <f t="shared" ref="I120" si="31">H120/G120</f>
        <v>0.88327394449843433</v>
      </c>
    </row>
    <row r="121" spans="1:9" ht="20.100000000000001" customHeight="1">
      <c r="A121" s="73"/>
      <c r="B121" s="81" t="s">
        <v>155</v>
      </c>
      <c r="C121" s="1" t="s">
        <v>287</v>
      </c>
      <c r="D121" s="1">
        <v>31</v>
      </c>
      <c r="E121" s="1">
        <v>159</v>
      </c>
      <c r="F121" s="1">
        <f t="shared" si="30"/>
        <v>4929</v>
      </c>
      <c r="G121" s="59">
        <f>SUM(F121:F122)</f>
        <v>13485</v>
      </c>
      <c r="H121" s="59">
        <v>10890</v>
      </c>
      <c r="I121" s="82">
        <f>H121/G121</f>
        <v>0.80756395995550612</v>
      </c>
    </row>
    <row r="122" spans="1:9" ht="20.100000000000001" customHeight="1">
      <c r="A122" s="73"/>
      <c r="B122" s="81"/>
      <c r="C122" s="1" t="s">
        <v>288</v>
      </c>
      <c r="D122" s="1">
        <v>31</v>
      </c>
      <c r="E122" s="1">
        <v>276</v>
      </c>
      <c r="F122" s="1">
        <f t="shared" si="30"/>
        <v>8556</v>
      </c>
      <c r="G122" s="59"/>
      <c r="H122" s="59"/>
      <c r="I122" s="80"/>
    </row>
    <row r="123" spans="1:9" ht="20.100000000000001" customHeight="1">
      <c r="A123" s="73"/>
      <c r="B123" s="41" t="s">
        <v>289</v>
      </c>
      <c r="C123" s="1" t="s">
        <v>290</v>
      </c>
      <c r="D123" s="1">
        <v>18</v>
      </c>
      <c r="E123" s="1">
        <v>177</v>
      </c>
      <c r="F123" s="1">
        <f t="shared" si="30"/>
        <v>3186</v>
      </c>
      <c r="G123" s="1">
        <f>F123</f>
        <v>3186</v>
      </c>
      <c r="H123" s="1">
        <v>2802</v>
      </c>
      <c r="I123" s="47">
        <f t="shared" ref="I123" si="32">H123/G123</f>
        <v>0.87947269303201503</v>
      </c>
    </row>
    <row r="124" spans="1:9" ht="20.100000000000001" customHeight="1">
      <c r="A124" s="73"/>
      <c r="B124" s="81" t="s">
        <v>291</v>
      </c>
      <c r="C124" s="1" t="s">
        <v>292</v>
      </c>
      <c r="D124" s="1">
        <v>31</v>
      </c>
      <c r="E124" s="1">
        <v>167</v>
      </c>
      <c r="F124" s="1">
        <f t="shared" si="30"/>
        <v>5177</v>
      </c>
      <c r="G124" s="59">
        <f>SUM(F124:F129)</f>
        <v>31229</v>
      </c>
      <c r="H124" s="59">
        <v>26483</v>
      </c>
      <c r="I124" s="82">
        <f>H124/G124</f>
        <v>0.84802587338691604</v>
      </c>
    </row>
    <row r="125" spans="1:9" ht="20.100000000000001" customHeight="1">
      <c r="A125" s="73"/>
      <c r="B125" s="81"/>
      <c r="C125" s="1" t="s">
        <v>293</v>
      </c>
      <c r="D125" s="1">
        <v>31</v>
      </c>
      <c r="E125" s="1">
        <v>167</v>
      </c>
      <c r="F125" s="1">
        <f t="shared" si="30"/>
        <v>5177</v>
      </c>
      <c r="G125" s="59"/>
      <c r="H125" s="59"/>
      <c r="I125" s="79"/>
    </row>
    <row r="126" spans="1:9" ht="20.100000000000001" customHeight="1">
      <c r="A126" s="73"/>
      <c r="B126" s="81"/>
      <c r="C126" s="1" t="s">
        <v>294</v>
      </c>
      <c r="D126" s="1">
        <v>31</v>
      </c>
      <c r="E126" s="1">
        <v>167</v>
      </c>
      <c r="F126" s="1">
        <f t="shared" si="30"/>
        <v>5177</v>
      </c>
      <c r="G126" s="59"/>
      <c r="H126" s="59"/>
      <c r="I126" s="79"/>
    </row>
    <row r="127" spans="1:9" ht="20.100000000000001" customHeight="1">
      <c r="A127" s="73"/>
      <c r="B127" s="81"/>
      <c r="C127" s="1" t="s">
        <v>295</v>
      </c>
      <c r="D127" s="1">
        <v>31</v>
      </c>
      <c r="E127" s="1">
        <v>167</v>
      </c>
      <c r="F127" s="1">
        <f t="shared" si="30"/>
        <v>5177</v>
      </c>
      <c r="G127" s="59"/>
      <c r="H127" s="59"/>
      <c r="I127" s="79"/>
    </row>
    <row r="128" spans="1:9" ht="20.100000000000001" customHeight="1">
      <c r="A128" s="73"/>
      <c r="B128" s="81"/>
      <c r="C128" s="1" t="s">
        <v>296</v>
      </c>
      <c r="D128" s="1">
        <v>31</v>
      </c>
      <c r="E128" s="1">
        <v>167</v>
      </c>
      <c r="F128" s="1">
        <f t="shared" si="30"/>
        <v>5177</v>
      </c>
      <c r="G128" s="59"/>
      <c r="H128" s="59"/>
      <c r="I128" s="79"/>
    </row>
    <row r="129" spans="1:9" ht="20.100000000000001" customHeight="1">
      <c r="A129" s="73"/>
      <c r="B129" s="81"/>
      <c r="C129" s="1" t="s">
        <v>297</v>
      </c>
      <c r="D129" s="1">
        <v>32</v>
      </c>
      <c r="E129" s="1">
        <v>167</v>
      </c>
      <c r="F129" s="1">
        <f t="shared" si="30"/>
        <v>5344</v>
      </c>
      <c r="G129" s="59"/>
      <c r="H129" s="59"/>
      <c r="I129" s="80"/>
    </row>
    <row r="130" spans="1:9" ht="20.100000000000001" customHeight="1">
      <c r="A130" s="73"/>
      <c r="B130" s="41" t="s">
        <v>298</v>
      </c>
      <c r="C130" s="1" t="s">
        <v>299</v>
      </c>
      <c r="D130" s="1">
        <v>31</v>
      </c>
      <c r="E130" s="1">
        <v>152</v>
      </c>
      <c r="F130" s="1">
        <f t="shared" si="30"/>
        <v>4712</v>
      </c>
      <c r="G130" s="1">
        <f>F130</f>
        <v>4712</v>
      </c>
      <c r="H130" s="1">
        <v>4000</v>
      </c>
      <c r="I130" s="35">
        <f t="shared" ref="I130" si="33">H130/G130</f>
        <v>0.84889643463497455</v>
      </c>
    </row>
    <row r="131" spans="1:9" ht="20.100000000000001" customHeight="1">
      <c r="A131" s="73"/>
      <c r="B131" s="81" t="s">
        <v>161</v>
      </c>
      <c r="C131" s="1" t="s">
        <v>300</v>
      </c>
      <c r="D131" s="1">
        <v>25</v>
      </c>
      <c r="E131" s="1">
        <v>156</v>
      </c>
      <c r="F131" s="1">
        <f t="shared" si="30"/>
        <v>3900</v>
      </c>
      <c r="G131" s="59">
        <f>SUM(F131:F135)</f>
        <v>21120</v>
      </c>
      <c r="H131" s="59">
        <v>17593</v>
      </c>
      <c r="I131" s="82">
        <f>H131/G131</f>
        <v>0.83300189393939394</v>
      </c>
    </row>
    <row r="132" spans="1:9" ht="20.100000000000001" customHeight="1">
      <c r="A132" s="73"/>
      <c r="B132" s="81"/>
      <c r="C132" s="1" t="s">
        <v>301</v>
      </c>
      <c r="D132" s="1">
        <v>25</v>
      </c>
      <c r="E132" s="1">
        <v>180</v>
      </c>
      <c r="F132" s="1">
        <f t="shared" si="30"/>
        <v>4500</v>
      </c>
      <c r="G132" s="59"/>
      <c r="H132" s="59"/>
      <c r="I132" s="79"/>
    </row>
    <row r="133" spans="1:9" ht="20.100000000000001" customHeight="1">
      <c r="A133" s="73"/>
      <c r="B133" s="81"/>
      <c r="C133" s="1" t="s">
        <v>302</v>
      </c>
      <c r="D133" s="1">
        <v>25</v>
      </c>
      <c r="E133" s="1">
        <v>180</v>
      </c>
      <c r="F133" s="1">
        <f t="shared" si="30"/>
        <v>4500</v>
      </c>
      <c r="G133" s="59"/>
      <c r="H133" s="59"/>
      <c r="I133" s="79"/>
    </row>
    <row r="134" spans="1:9" ht="20.100000000000001" customHeight="1">
      <c r="A134" s="73"/>
      <c r="B134" s="81"/>
      <c r="C134" s="1" t="s">
        <v>213</v>
      </c>
      <c r="D134" s="1">
        <v>25</v>
      </c>
      <c r="E134" s="1">
        <v>156</v>
      </c>
      <c r="F134" s="1">
        <f t="shared" si="30"/>
        <v>3900</v>
      </c>
      <c r="G134" s="59"/>
      <c r="H134" s="59"/>
      <c r="I134" s="79"/>
    </row>
    <row r="135" spans="1:9" ht="20.100000000000001" customHeight="1">
      <c r="A135" s="73"/>
      <c r="B135" s="81"/>
      <c r="C135" s="1" t="s">
        <v>303</v>
      </c>
      <c r="D135" s="1">
        <v>24</v>
      </c>
      <c r="E135" s="1">
        <v>180</v>
      </c>
      <c r="F135" s="1">
        <f t="shared" si="30"/>
        <v>4320</v>
      </c>
      <c r="G135" s="59"/>
      <c r="H135" s="59"/>
      <c r="I135" s="80"/>
    </row>
    <row r="136" spans="1:9" ht="20.100000000000001" customHeight="1" thickBot="1">
      <c r="A136" s="74"/>
      <c r="B136" s="31"/>
      <c r="C136" s="31"/>
      <c r="D136" s="31"/>
      <c r="E136" s="31"/>
      <c r="F136" s="31"/>
      <c r="G136" s="31">
        <f>SUM(G118:G135)</f>
        <v>96137</v>
      </c>
      <c r="H136" s="31">
        <f>SUM(H118:H135)</f>
        <v>78764</v>
      </c>
      <c r="I136" s="32">
        <f>H136/G136</f>
        <v>0.81928913945723292</v>
      </c>
    </row>
    <row r="137" spans="1:9" ht="20.100000000000001" customHeight="1">
      <c r="A137" s="72" t="s">
        <v>304</v>
      </c>
      <c r="B137" s="83" t="s">
        <v>42</v>
      </c>
      <c r="C137" s="29" t="s">
        <v>305</v>
      </c>
      <c r="D137" s="29">
        <v>21</v>
      </c>
      <c r="E137" s="29">
        <v>174</v>
      </c>
      <c r="F137" s="29">
        <f>D137*E137</f>
        <v>3654</v>
      </c>
      <c r="G137" s="84">
        <f>SUM(F137:F138)</f>
        <v>5085</v>
      </c>
      <c r="H137" s="84">
        <v>3988</v>
      </c>
      <c r="I137" s="78">
        <f>H137/G137</f>
        <v>0.78426745329400194</v>
      </c>
    </row>
    <row r="138" spans="1:9" ht="20.100000000000001" customHeight="1">
      <c r="A138" s="73"/>
      <c r="B138" s="81"/>
      <c r="C138" s="1" t="s">
        <v>306</v>
      </c>
      <c r="D138" s="1">
        <v>9</v>
      </c>
      <c r="E138" s="1">
        <v>159</v>
      </c>
      <c r="F138" s="1">
        <f>D138*E138</f>
        <v>1431</v>
      </c>
      <c r="G138" s="59"/>
      <c r="H138" s="59"/>
      <c r="I138" s="80"/>
    </row>
    <row r="139" spans="1:9" ht="20.100000000000001" customHeight="1">
      <c r="A139" s="73"/>
      <c r="B139" s="41" t="s">
        <v>307</v>
      </c>
      <c r="C139" s="1" t="s">
        <v>308</v>
      </c>
      <c r="D139" s="1">
        <v>13</v>
      </c>
      <c r="E139" s="1">
        <v>194</v>
      </c>
      <c r="F139" s="1">
        <f t="shared" ref="F139:F140" si="34">D139*E139</f>
        <v>2522</v>
      </c>
      <c r="G139" s="1">
        <f>F139</f>
        <v>2522</v>
      </c>
      <c r="H139" s="1">
        <v>2096</v>
      </c>
      <c r="I139" s="35">
        <f t="shared" ref="I139:I140" si="35">H139/G139</f>
        <v>0.83108643933386206</v>
      </c>
    </row>
    <row r="140" spans="1:9" ht="20.100000000000001" customHeight="1">
      <c r="A140" s="73"/>
      <c r="B140" s="41" t="s">
        <v>278</v>
      </c>
      <c r="C140" s="1" t="s">
        <v>309</v>
      </c>
      <c r="D140" s="1">
        <v>22</v>
      </c>
      <c r="E140" s="1">
        <v>193</v>
      </c>
      <c r="F140" s="1">
        <f t="shared" si="34"/>
        <v>4246</v>
      </c>
      <c r="G140" s="1">
        <f>F140</f>
        <v>4246</v>
      </c>
      <c r="H140" s="1">
        <v>4112</v>
      </c>
      <c r="I140" s="35">
        <f t="shared" si="35"/>
        <v>0.96844088553933116</v>
      </c>
    </row>
    <row r="141" spans="1:9" ht="20.100000000000001" customHeight="1" thickBot="1">
      <c r="A141" s="74"/>
      <c r="B141" s="31"/>
      <c r="C141" s="31"/>
      <c r="D141" s="31"/>
      <c r="E141" s="31"/>
      <c r="F141" s="31"/>
      <c r="G141" s="31">
        <f>SUM(G137:G140)</f>
        <v>11853</v>
      </c>
      <c r="H141" s="31">
        <f>SUM(H137:H140)</f>
        <v>10196</v>
      </c>
      <c r="I141" s="32">
        <f>H141/G141</f>
        <v>0.86020416772125197</v>
      </c>
    </row>
    <row r="142" spans="1:9" ht="20.100000000000001" customHeight="1">
      <c r="A142" s="72" t="s">
        <v>310</v>
      </c>
      <c r="B142" s="42" t="s">
        <v>42</v>
      </c>
      <c r="C142" s="29" t="s">
        <v>311</v>
      </c>
      <c r="D142" s="29">
        <v>18</v>
      </c>
      <c r="E142" s="29">
        <v>200</v>
      </c>
      <c r="F142" s="29">
        <f>D142*E142</f>
        <v>3600</v>
      </c>
      <c r="G142" s="29">
        <f>F142</f>
        <v>3600</v>
      </c>
      <c r="H142" s="29">
        <v>1715</v>
      </c>
      <c r="I142" s="46">
        <f t="shared" ref="I142:I146" si="36">H142/G142</f>
        <v>0.47638888888888886</v>
      </c>
    </row>
    <row r="143" spans="1:9" ht="20.100000000000001" customHeight="1">
      <c r="A143" s="73"/>
      <c r="B143" s="41" t="s">
        <v>178</v>
      </c>
      <c r="C143" s="1" t="s">
        <v>312</v>
      </c>
      <c r="D143" s="1">
        <v>31</v>
      </c>
      <c r="E143" s="1">
        <v>157</v>
      </c>
      <c r="F143" s="1">
        <f>D143*E143</f>
        <v>4867</v>
      </c>
      <c r="G143" s="1">
        <f>F143</f>
        <v>4867</v>
      </c>
      <c r="H143" s="1">
        <v>3761</v>
      </c>
      <c r="I143" s="35">
        <f t="shared" si="36"/>
        <v>0.77275529073351146</v>
      </c>
    </row>
    <row r="144" spans="1:9" ht="20.100000000000001" customHeight="1" thickBot="1">
      <c r="A144" s="74"/>
      <c r="B144" s="31"/>
      <c r="C144" s="31"/>
      <c r="D144" s="31"/>
      <c r="E144" s="31"/>
      <c r="F144" s="31"/>
      <c r="G144" s="31">
        <f>SUM(G142:G143)</f>
        <v>8467</v>
      </c>
      <c r="H144" s="31">
        <f>SUM(H142:H143)</f>
        <v>5476</v>
      </c>
      <c r="I144" s="32">
        <f>H144/G144</f>
        <v>0.64674619109483877</v>
      </c>
    </row>
    <row r="145" spans="1:9" ht="20.100000000000001" customHeight="1">
      <c r="A145" s="72" t="s">
        <v>313</v>
      </c>
      <c r="B145" s="42" t="s">
        <v>155</v>
      </c>
      <c r="C145" s="29" t="s">
        <v>314</v>
      </c>
      <c r="D145" s="29">
        <v>18</v>
      </c>
      <c r="E145" s="29">
        <v>159</v>
      </c>
      <c r="F145" s="29">
        <f>D145*E145</f>
        <v>2862</v>
      </c>
      <c r="G145" s="29">
        <f>F145</f>
        <v>2862</v>
      </c>
      <c r="H145" s="29">
        <v>1752</v>
      </c>
      <c r="I145" s="38">
        <f t="shared" si="36"/>
        <v>0.61215932914046123</v>
      </c>
    </row>
    <row r="146" spans="1:9" ht="20.100000000000001" customHeight="1">
      <c r="A146" s="73"/>
      <c r="B146" s="41" t="s">
        <v>161</v>
      </c>
      <c r="C146" s="41" t="s">
        <v>315</v>
      </c>
      <c r="D146" s="1">
        <v>21</v>
      </c>
      <c r="E146" s="1">
        <v>168</v>
      </c>
      <c r="F146" s="1">
        <f>D146*E146</f>
        <v>3528</v>
      </c>
      <c r="G146" s="1">
        <f>F146</f>
        <v>3528</v>
      </c>
      <c r="H146" s="1">
        <v>2636</v>
      </c>
      <c r="I146" s="35">
        <f t="shared" si="36"/>
        <v>0.74716553287981857</v>
      </c>
    </row>
    <row r="147" spans="1:9" ht="20.100000000000001" customHeight="1" thickBot="1">
      <c r="A147" s="74"/>
      <c r="B147" s="31"/>
      <c r="C147" s="31"/>
      <c r="D147" s="31"/>
      <c r="E147" s="31"/>
      <c r="F147" s="31"/>
      <c r="G147" s="31">
        <f>SUM(G145:G146)</f>
        <v>6390</v>
      </c>
      <c r="H147" s="31">
        <f>SUM(H145:H146)</f>
        <v>4388</v>
      </c>
      <c r="I147" s="32">
        <f>H147/G147</f>
        <v>0.68669796557120499</v>
      </c>
    </row>
    <row r="148" spans="1:9" ht="20.100000000000001" customHeight="1">
      <c r="A148" s="72" t="s">
        <v>316</v>
      </c>
      <c r="B148" s="83" t="s">
        <v>42</v>
      </c>
      <c r="C148" s="29" t="s">
        <v>317</v>
      </c>
      <c r="D148" s="29">
        <v>43</v>
      </c>
      <c r="E148" s="29">
        <v>311</v>
      </c>
      <c r="F148" s="29">
        <f>D148*E148</f>
        <v>13373</v>
      </c>
      <c r="G148" s="84">
        <f>SUM(F148:F151)</f>
        <v>51653</v>
      </c>
      <c r="H148" s="84">
        <v>27696</v>
      </c>
      <c r="I148" s="78">
        <f>H148/G148</f>
        <v>0.53619344471763497</v>
      </c>
    </row>
    <row r="149" spans="1:9" ht="20.100000000000001" customHeight="1">
      <c r="A149" s="73"/>
      <c r="B149" s="81"/>
      <c r="C149" s="1" t="s">
        <v>318</v>
      </c>
      <c r="D149" s="1">
        <v>44</v>
      </c>
      <c r="E149" s="1">
        <v>290</v>
      </c>
      <c r="F149" s="1">
        <f>D149*E149</f>
        <v>12760</v>
      </c>
      <c r="G149" s="59"/>
      <c r="H149" s="59"/>
      <c r="I149" s="79"/>
    </row>
    <row r="150" spans="1:9" ht="20.100000000000001" customHeight="1">
      <c r="A150" s="73"/>
      <c r="B150" s="81"/>
      <c r="C150" s="1" t="s">
        <v>319</v>
      </c>
      <c r="D150" s="1">
        <v>44</v>
      </c>
      <c r="E150" s="1">
        <v>290</v>
      </c>
      <c r="F150" s="1">
        <f t="shared" ref="F150:F163" si="37">D150*E150</f>
        <v>12760</v>
      </c>
      <c r="G150" s="59"/>
      <c r="H150" s="59"/>
      <c r="I150" s="79"/>
    </row>
    <row r="151" spans="1:9" ht="20.100000000000001" customHeight="1">
      <c r="A151" s="73"/>
      <c r="B151" s="81"/>
      <c r="C151" s="1" t="s">
        <v>320</v>
      </c>
      <c r="D151" s="1">
        <v>44</v>
      </c>
      <c r="E151" s="1">
        <v>290</v>
      </c>
      <c r="F151" s="1">
        <f t="shared" si="37"/>
        <v>12760</v>
      </c>
      <c r="G151" s="59"/>
      <c r="H151" s="59"/>
      <c r="I151" s="80"/>
    </row>
    <row r="152" spans="1:9" ht="20.100000000000001" customHeight="1">
      <c r="A152" s="73"/>
      <c r="B152" s="41" t="s">
        <v>321</v>
      </c>
      <c r="C152" s="1" t="s">
        <v>322</v>
      </c>
      <c r="D152" s="1">
        <v>31</v>
      </c>
      <c r="E152" s="1">
        <v>189</v>
      </c>
      <c r="F152" s="1">
        <f t="shared" si="37"/>
        <v>5859</v>
      </c>
      <c r="G152" s="1">
        <f>F152</f>
        <v>5859</v>
      </c>
      <c r="H152" s="1">
        <v>3808</v>
      </c>
      <c r="I152" s="35">
        <f t="shared" ref="I152" si="38">H152/G152</f>
        <v>0.6499402628434886</v>
      </c>
    </row>
    <row r="153" spans="1:9" ht="20.100000000000001" customHeight="1">
      <c r="A153" s="73"/>
      <c r="B153" s="81" t="s">
        <v>155</v>
      </c>
      <c r="C153" s="1" t="s">
        <v>323</v>
      </c>
      <c r="D153" s="1">
        <v>41</v>
      </c>
      <c r="E153" s="1">
        <v>296</v>
      </c>
      <c r="F153" s="1">
        <f t="shared" si="37"/>
        <v>12136</v>
      </c>
      <c r="G153" s="55">
        <f>SUM(F153:F155)</f>
        <v>33620</v>
      </c>
      <c r="H153" s="55">
        <v>19467</v>
      </c>
      <c r="I153" s="82">
        <v>0.68980891719745219</v>
      </c>
    </row>
    <row r="154" spans="1:9" ht="20.100000000000001" customHeight="1">
      <c r="A154" s="73"/>
      <c r="B154" s="81"/>
      <c r="C154" s="1" t="s">
        <v>324</v>
      </c>
      <c r="D154" s="1">
        <v>41</v>
      </c>
      <c r="E154" s="1">
        <v>276</v>
      </c>
      <c r="F154" s="1">
        <f t="shared" si="37"/>
        <v>11316</v>
      </c>
      <c r="G154" s="62"/>
      <c r="H154" s="62"/>
      <c r="I154" s="79"/>
    </row>
    <row r="155" spans="1:9" ht="20.100000000000001" customHeight="1">
      <c r="A155" s="73"/>
      <c r="B155" s="81"/>
      <c r="C155" s="1" t="s">
        <v>325</v>
      </c>
      <c r="D155" s="1">
        <v>41</v>
      </c>
      <c r="E155" s="1">
        <v>248</v>
      </c>
      <c r="F155" s="1">
        <f t="shared" si="37"/>
        <v>10168</v>
      </c>
      <c r="G155" s="56"/>
      <c r="H155" s="56"/>
      <c r="I155" s="80"/>
    </row>
    <row r="156" spans="1:9" ht="20.100000000000001" customHeight="1">
      <c r="A156" s="73"/>
      <c r="B156" s="81" t="s">
        <v>161</v>
      </c>
      <c r="C156" s="1" t="s">
        <v>326</v>
      </c>
      <c r="D156" s="1">
        <v>27</v>
      </c>
      <c r="E156" s="1">
        <v>300</v>
      </c>
      <c r="F156" s="1">
        <f t="shared" si="37"/>
        <v>8100</v>
      </c>
      <c r="G156" s="59">
        <f>SUM(F156:F159)</f>
        <v>25434</v>
      </c>
      <c r="H156" s="59">
        <v>21690</v>
      </c>
      <c r="I156" s="82">
        <f>H156/G156</f>
        <v>0.85279547062986549</v>
      </c>
    </row>
    <row r="157" spans="1:9" ht="20.100000000000001" customHeight="1">
      <c r="A157" s="73"/>
      <c r="B157" s="81"/>
      <c r="C157" s="1" t="s">
        <v>327</v>
      </c>
      <c r="D157" s="1">
        <v>27</v>
      </c>
      <c r="E157" s="1">
        <v>232</v>
      </c>
      <c r="F157" s="1">
        <f t="shared" si="37"/>
        <v>6264</v>
      </c>
      <c r="G157" s="59"/>
      <c r="H157" s="59"/>
      <c r="I157" s="79"/>
    </row>
    <row r="158" spans="1:9" ht="20.100000000000001" customHeight="1">
      <c r="A158" s="73"/>
      <c r="B158" s="81"/>
      <c r="C158" s="1" t="s">
        <v>328</v>
      </c>
      <c r="D158" s="1">
        <v>27</v>
      </c>
      <c r="E158" s="1">
        <v>180</v>
      </c>
      <c r="F158" s="1">
        <f t="shared" si="37"/>
        <v>4860</v>
      </c>
      <c r="G158" s="59"/>
      <c r="H158" s="59"/>
      <c r="I158" s="79"/>
    </row>
    <row r="159" spans="1:9" ht="20.100000000000001" customHeight="1">
      <c r="A159" s="73"/>
      <c r="B159" s="81"/>
      <c r="C159" s="1" t="s">
        <v>329</v>
      </c>
      <c r="D159" s="1">
        <v>27</v>
      </c>
      <c r="E159" s="1">
        <v>230</v>
      </c>
      <c r="F159" s="1">
        <f t="shared" si="37"/>
        <v>6210</v>
      </c>
      <c r="G159" s="59"/>
      <c r="H159" s="59"/>
      <c r="I159" s="80"/>
    </row>
    <row r="160" spans="1:9" ht="20.100000000000001" customHeight="1">
      <c r="A160" s="73"/>
      <c r="B160" s="41" t="s">
        <v>330</v>
      </c>
      <c r="C160" s="1" t="s">
        <v>331</v>
      </c>
      <c r="D160" s="1">
        <v>18</v>
      </c>
      <c r="E160" s="1">
        <v>180</v>
      </c>
      <c r="F160" s="1">
        <f t="shared" si="37"/>
        <v>3240</v>
      </c>
      <c r="G160" s="1">
        <f>F160</f>
        <v>3240</v>
      </c>
      <c r="H160" s="1">
        <v>2442</v>
      </c>
      <c r="I160" s="35">
        <f t="shared" ref="I160:I161" si="39">H160/G160</f>
        <v>0.75370370370370365</v>
      </c>
    </row>
    <row r="161" spans="1:9" ht="20.100000000000001" customHeight="1">
      <c r="A161" s="73"/>
      <c r="B161" s="41" t="s">
        <v>332</v>
      </c>
      <c r="C161" s="1" t="s">
        <v>333</v>
      </c>
      <c r="D161" s="1">
        <v>31</v>
      </c>
      <c r="E161" s="1">
        <v>160</v>
      </c>
      <c r="F161" s="1">
        <f t="shared" si="37"/>
        <v>4960</v>
      </c>
      <c r="G161" s="1">
        <f>F161</f>
        <v>4960</v>
      </c>
      <c r="H161" s="1">
        <v>4336</v>
      </c>
      <c r="I161" s="35">
        <f t="shared" si="39"/>
        <v>0.87419354838709673</v>
      </c>
    </row>
    <row r="162" spans="1:9" ht="20.100000000000001" customHeight="1">
      <c r="A162" s="73"/>
      <c r="B162" s="81" t="s">
        <v>147</v>
      </c>
      <c r="C162" s="1" t="s">
        <v>334</v>
      </c>
      <c r="D162" s="1">
        <v>31</v>
      </c>
      <c r="E162" s="1">
        <v>275</v>
      </c>
      <c r="F162" s="1">
        <f t="shared" si="37"/>
        <v>8525</v>
      </c>
      <c r="G162" s="59">
        <f>SUM(F162:F163)</f>
        <v>17050</v>
      </c>
      <c r="H162" s="59">
        <v>14218</v>
      </c>
      <c r="I162" s="70">
        <f>H162/G162</f>
        <v>0.83390029325513193</v>
      </c>
    </row>
    <row r="163" spans="1:9" ht="20.100000000000001" customHeight="1">
      <c r="A163" s="73"/>
      <c r="B163" s="81"/>
      <c r="C163" s="1" t="s">
        <v>335</v>
      </c>
      <c r="D163" s="1">
        <v>31</v>
      </c>
      <c r="E163" s="1">
        <v>275</v>
      </c>
      <c r="F163" s="1">
        <f t="shared" si="37"/>
        <v>8525</v>
      </c>
      <c r="G163" s="59"/>
      <c r="H163" s="59"/>
      <c r="I163" s="71"/>
    </row>
    <row r="164" spans="1:9" ht="20.100000000000001" customHeight="1" thickBot="1">
      <c r="A164" s="74"/>
      <c r="B164" s="31"/>
      <c r="C164" s="31"/>
      <c r="D164" s="31"/>
      <c r="E164" s="31"/>
      <c r="F164" s="31"/>
      <c r="G164" s="31">
        <f>SUM(G148:G163)</f>
        <v>141816</v>
      </c>
      <c r="H164" s="31">
        <f>SUM(H148:H163)</f>
        <v>93657</v>
      </c>
      <c r="I164" s="32">
        <f>H164/G164</f>
        <v>0.66041208326281942</v>
      </c>
    </row>
    <row r="165" spans="1:9" ht="20.100000000000001" customHeight="1">
      <c r="A165" s="72" t="s">
        <v>336</v>
      </c>
      <c r="B165" s="42" t="s">
        <v>19</v>
      </c>
      <c r="C165" s="29" t="s">
        <v>337</v>
      </c>
      <c r="D165" s="29">
        <v>8</v>
      </c>
      <c r="E165" s="29">
        <v>189</v>
      </c>
      <c r="F165" s="29">
        <f>D165*E165</f>
        <v>1512</v>
      </c>
      <c r="G165" s="29">
        <f>F165</f>
        <v>1512</v>
      </c>
      <c r="H165" s="29">
        <v>1258</v>
      </c>
      <c r="I165" s="38">
        <f t="shared" ref="I165:I166" si="40">H165/G165</f>
        <v>0.83201058201058198</v>
      </c>
    </row>
    <row r="166" spans="1:9" ht="20.100000000000001" customHeight="1">
      <c r="A166" s="73"/>
      <c r="B166" s="41" t="s">
        <v>147</v>
      </c>
      <c r="C166" s="1" t="s">
        <v>338</v>
      </c>
      <c r="D166" s="1">
        <v>31</v>
      </c>
      <c r="E166" s="1">
        <v>194</v>
      </c>
      <c r="F166" s="1">
        <f>D166*E166</f>
        <v>6014</v>
      </c>
      <c r="G166" s="1">
        <f>F166</f>
        <v>6014</v>
      </c>
      <c r="H166" s="1">
        <v>5135</v>
      </c>
      <c r="I166" s="35">
        <f t="shared" si="40"/>
        <v>0.85384103757898233</v>
      </c>
    </row>
    <row r="167" spans="1:9" ht="20.100000000000001" customHeight="1" thickBot="1">
      <c r="A167" s="74"/>
      <c r="B167" s="31"/>
      <c r="C167" s="31"/>
      <c r="D167" s="31"/>
      <c r="E167" s="31"/>
      <c r="F167" s="31"/>
      <c r="G167" s="31">
        <f>SUM(G165:G166)</f>
        <v>7526</v>
      </c>
      <c r="H167" s="31">
        <f>SUM(H165:H166)</f>
        <v>6393</v>
      </c>
      <c r="I167" s="32">
        <f>H167/G167</f>
        <v>0.84945522189742229</v>
      </c>
    </row>
    <row r="168" spans="1:9" ht="20.100000000000001" customHeight="1">
      <c r="A168" s="72" t="s">
        <v>339</v>
      </c>
      <c r="B168" s="42" t="s">
        <v>42</v>
      </c>
      <c r="C168" s="29" t="s">
        <v>340</v>
      </c>
      <c r="D168" s="29">
        <v>31</v>
      </c>
      <c r="E168" s="29">
        <v>290</v>
      </c>
      <c r="F168" s="29">
        <f>D168*E168</f>
        <v>8990</v>
      </c>
      <c r="G168" s="29">
        <f>F168</f>
        <v>8990</v>
      </c>
      <c r="H168" s="29">
        <v>7065</v>
      </c>
      <c r="I168" s="38">
        <f t="shared" ref="I168:I170" si="41">H168/G168</f>
        <v>0.78587319243604004</v>
      </c>
    </row>
    <row r="169" spans="1:9" ht="20.100000000000001" customHeight="1">
      <c r="A169" s="73"/>
      <c r="B169" s="41" t="s">
        <v>155</v>
      </c>
      <c r="C169" s="1" t="s">
        <v>341</v>
      </c>
      <c r="D169" s="1">
        <v>9</v>
      </c>
      <c r="E169" s="1">
        <v>290</v>
      </c>
      <c r="F169" s="1">
        <f>D169*E169</f>
        <v>2610</v>
      </c>
      <c r="G169" s="1">
        <f>F169</f>
        <v>2610</v>
      </c>
      <c r="H169" s="1">
        <v>1900</v>
      </c>
      <c r="I169" s="35">
        <f t="shared" si="41"/>
        <v>0.72796934865900387</v>
      </c>
    </row>
    <row r="170" spans="1:9" ht="20.100000000000001" customHeight="1">
      <c r="A170" s="73"/>
      <c r="B170" s="41" t="s">
        <v>178</v>
      </c>
      <c r="C170" s="1" t="s">
        <v>342</v>
      </c>
      <c r="D170" s="1">
        <v>31</v>
      </c>
      <c r="E170" s="1">
        <v>183</v>
      </c>
      <c r="F170" s="1">
        <f>D170*E170</f>
        <v>5673</v>
      </c>
      <c r="G170" s="1">
        <f>F170</f>
        <v>5673</v>
      </c>
      <c r="H170" s="1">
        <v>5584</v>
      </c>
      <c r="I170" s="35">
        <f t="shared" si="41"/>
        <v>0.98431165168341261</v>
      </c>
    </row>
    <row r="171" spans="1:9" ht="20.100000000000001" customHeight="1" thickBot="1">
      <c r="A171" s="74"/>
      <c r="B171" s="31"/>
      <c r="C171" s="31"/>
      <c r="D171" s="31"/>
      <c r="E171" s="31"/>
      <c r="F171" s="31"/>
      <c r="G171" s="31">
        <f>SUM(G168:G170)</f>
        <v>17273</v>
      </c>
      <c r="H171" s="31">
        <f>SUM(H168:H170)</f>
        <v>14549</v>
      </c>
      <c r="I171" s="32">
        <f>H171/G171</f>
        <v>0.84229722688589126</v>
      </c>
    </row>
    <row r="172" spans="1:9" ht="20.100000000000001" customHeight="1">
      <c r="A172" s="75" t="s">
        <v>343</v>
      </c>
      <c r="B172" s="42" t="s">
        <v>155</v>
      </c>
      <c r="C172" s="29" t="s">
        <v>344</v>
      </c>
      <c r="D172" s="29">
        <v>14</v>
      </c>
      <c r="E172" s="29">
        <v>138</v>
      </c>
      <c r="F172" s="29">
        <f>D172*E172</f>
        <v>1932</v>
      </c>
      <c r="G172" s="29">
        <f>F172</f>
        <v>1932</v>
      </c>
      <c r="H172" s="29">
        <v>1435</v>
      </c>
      <c r="I172" s="38">
        <f t="shared" ref="I172" si="42">H172/G172</f>
        <v>0.74275362318840576</v>
      </c>
    </row>
    <row r="173" spans="1:9" ht="20.100000000000001" customHeight="1" thickBot="1">
      <c r="A173" s="76"/>
      <c r="B173" s="31"/>
      <c r="C173" s="31"/>
      <c r="D173" s="31"/>
      <c r="E173" s="31"/>
      <c r="F173" s="31"/>
      <c r="G173" s="31">
        <f>SUM(G172)</f>
        <v>1932</v>
      </c>
      <c r="H173" s="31">
        <f>SUM(H172)</f>
        <v>1435</v>
      </c>
      <c r="I173" s="32">
        <f>H173/G173</f>
        <v>0.74275362318840576</v>
      </c>
    </row>
    <row r="174" spans="1:9" ht="20.100000000000001" customHeight="1">
      <c r="A174" s="75" t="s">
        <v>345</v>
      </c>
      <c r="B174" s="42" t="s">
        <v>155</v>
      </c>
      <c r="C174" s="29" t="s">
        <v>346</v>
      </c>
      <c r="D174" s="29">
        <v>8</v>
      </c>
      <c r="E174" s="29">
        <v>159</v>
      </c>
      <c r="F174" s="29">
        <f>D174*E174</f>
        <v>1272</v>
      </c>
      <c r="G174" s="29">
        <f>F174</f>
        <v>1272</v>
      </c>
      <c r="H174" s="29">
        <v>303</v>
      </c>
      <c r="I174" s="38">
        <f t="shared" ref="I174" si="43">H174/G174</f>
        <v>0.23820754716981132</v>
      </c>
    </row>
    <row r="175" spans="1:9" ht="20.100000000000001" customHeight="1" thickBot="1">
      <c r="A175" s="76"/>
      <c r="B175" s="31"/>
      <c r="C175" s="31"/>
      <c r="D175" s="31"/>
      <c r="E175" s="31"/>
      <c r="F175" s="31"/>
      <c r="G175" s="31">
        <f>SUM(G174)</f>
        <v>1272</v>
      </c>
      <c r="H175" s="31">
        <f>SUM(H174)</f>
        <v>303</v>
      </c>
      <c r="I175" s="32">
        <f>H175/G175</f>
        <v>0.23820754716981132</v>
      </c>
    </row>
    <row r="176" spans="1:9" ht="20.100000000000001" customHeight="1">
      <c r="A176" s="72" t="s">
        <v>347</v>
      </c>
      <c r="B176" s="42" t="s">
        <v>348</v>
      </c>
      <c r="C176" s="29" t="s">
        <v>349</v>
      </c>
      <c r="D176" s="29">
        <v>30</v>
      </c>
      <c r="E176" s="29">
        <v>159</v>
      </c>
      <c r="F176" s="29">
        <f>D176*E176</f>
        <v>4770</v>
      </c>
      <c r="G176" s="29">
        <f>F176</f>
        <v>4770</v>
      </c>
      <c r="H176" s="29">
        <v>4091</v>
      </c>
      <c r="I176" s="38">
        <f t="shared" ref="I176:I178" si="44">H176/G176</f>
        <v>0.85765199161425576</v>
      </c>
    </row>
    <row r="177" spans="1:9" ht="20.100000000000001" customHeight="1">
      <c r="A177" s="73"/>
      <c r="B177" s="41" t="s">
        <v>19</v>
      </c>
      <c r="C177" s="1" t="s">
        <v>350</v>
      </c>
      <c r="D177" s="1">
        <v>14</v>
      </c>
      <c r="E177" s="1">
        <v>189</v>
      </c>
      <c r="F177" s="1">
        <f>D177*E177</f>
        <v>2646</v>
      </c>
      <c r="G177" s="1">
        <f>F177</f>
        <v>2646</v>
      </c>
      <c r="H177" s="1">
        <v>1549</v>
      </c>
      <c r="I177" s="35">
        <f t="shared" si="44"/>
        <v>0.58541194255479967</v>
      </c>
    </row>
    <row r="178" spans="1:9" ht="20.100000000000001" customHeight="1">
      <c r="A178" s="73"/>
      <c r="B178" s="41" t="s">
        <v>42</v>
      </c>
      <c r="C178" s="1" t="s">
        <v>351</v>
      </c>
      <c r="D178" s="41">
        <v>31</v>
      </c>
      <c r="E178" s="41">
        <v>174</v>
      </c>
      <c r="F178" s="1">
        <f>D178*E178</f>
        <v>5394</v>
      </c>
      <c r="G178" s="1">
        <f>F178</f>
        <v>5394</v>
      </c>
      <c r="H178" s="41">
        <v>4767</v>
      </c>
      <c r="I178" s="35">
        <f t="shared" si="44"/>
        <v>0.88375973303670741</v>
      </c>
    </row>
    <row r="179" spans="1:9" ht="20.100000000000001" customHeight="1" thickBot="1">
      <c r="A179" s="77"/>
      <c r="B179" s="44"/>
      <c r="C179" s="44"/>
      <c r="D179" s="44"/>
      <c r="E179" s="44"/>
      <c r="F179" s="44"/>
      <c r="G179" s="44">
        <f>SUM(G176:G178)</f>
        <v>12810</v>
      </c>
      <c r="H179" s="44">
        <f>SUM(H176:H178)</f>
        <v>10407</v>
      </c>
      <c r="I179" s="45">
        <f>H179/G179</f>
        <v>0.81241217798594845</v>
      </c>
    </row>
    <row r="180" spans="1:9" ht="20.100000000000001" customHeight="1">
      <c r="A180" s="193"/>
      <c r="B180" s="194"/>
      <c r="C180" s="194"/>
      <c r="D180" s="194"/>
      <c r="E180" s="194"/>
      <c r="F180" s="194"/>
      <c r="G180" s="66">
        <v>770662</v>
      </c>
      <c r="H180" s="66">
        <f>SUM(H179,H175,H173,H171,H167,H164,H147,H144,H141,H136,H117,H111,H106,H102,H97,H93,H90,H85,H82,H79,H71,H63,H58,H54,H48,H47,H44,H41,H29,H26,H25,H19,H18,H14,H4,H3,H2)</f>
        <v>567760</v>
      </c>
      <c r="I180" s="68">
        <f>H180/G180</f>
        <v>0.73671726385886416</v>
      </c>
    </row>
    <row r="181" spans="1:9" ht="20.100000000000001" customHeight="1" thickBot="1">
      <c r="A181" s="195"/>
      <c r="B181" s="196"/>
      <c r="C181" s="196"/>
      <c r="D181" s="196"/>
      <c r="E181" s="196"/>
      <c r="F181" s="196"/>
      <c r="G181" s="67"/>
      <c r="H181" s="67"/>
      <c r="I181" s="69"/>
    </row>
  </sheetData>
  <mergeCells count="134">
    <mergeCell ref="G11:G13"/>
    <mergeCell ref="H11:H13"/>
    <mergeCell ref="I11:I13"/>
    <mergeCell ref="A15:A18"/>
    <mergeCell ref="A20:A25"/>
    <mergeCell ref="B22:B24"/>
    <mergeCell ref="G22:G24"/>
    <mergeCell ref="H22:H24"/>
    <mergeCell ref="I22:I24"/>
    <mergeCell ref="A5:A14"/>
    <mergeCell ref="B5:B7"/>
    <mergeCell ref="G5:G7"/>
    <mergeCell ref="H5:H7"/>
    <mergeCell ref="I5:I7"/>
    <mergeCell ref="B8:B10"/>
    <mergeCell ref="G8:G10"/>
    <mergeCell ref="H8:H10"/>
    <mergeCell ref="I8:I10"/>
    <mergeCell ref="B11:B13"/>
    <mergeCell ref="A27:A29"/>
    <mergeCell ref="A30:A41"/>
    <mergeCell ref="B30:B33"/>
    <mergeCell ref="G30:G33"/>
    <mergeCell ref="H30:H33"/>
    <mergeCell ref="I30:I33"/>
    <mergeCell ref="B35:B37"/>
    <mergeCell ref="G35:G37"/>
    <mergeCell ref="H35:H37"/>
    <mergeCell ref="I35:I37"/>
    <mergeCell ref="A49:A54"/>
    <mergeCell ref="B51:B53"/>
    <mergeCell ref="G51:G53"/>
    <mergeCell ref="H51:H53"/>
    <mergeCell ref="I51:I53"/>
    <mergeCell ref="A55:A58"/>
    <mergeCell ref="B38:B40"/>
    <mergeCell ref="G38:G40"/>
    <mergeCell ref="H38:H40"/>
    <mergeCell ref="I38:I40"/>
    <mergeCell ref="A42:A44"/>
    <mergeCell ref="A45:A47"/>
    <mergeCell ref="H64:H65"/>
    <mergeCell ref="I64:I65"/>
    <mergeCell ref="A72:A79"/>
    <mergeCell ref="B76:B78"/>
    <mergeCell ref="G76:G78"/>
    <mergeCell ref="H76:H78"/>
    <mergeCell ref="I76:I78"/>
    <mergeCell ref="A59:A63"/>
    <mergeCell ref="B59:B60"/>
    <mergeCell ref="G59:G60"/>
    <mergeCell ref="H59:H60"/>
    <mergeCell ref="I59:I60"/>
    <mergeCell ref="B61:B62"/>
    <mergeCell ref="G61:G62"/>
    <mergeCell ref="H61:H62"/>
    <mergeCell ref="I61:I62"/>
    <mergeCell ref="A80:A82"/>
    <mergeCell ref="A83:A85"/>
    <mergeCell ref="A86:A90"/>
    <mergeCell ref="A91:A93"/>
    <mergeCell ref="A94:A97"/>
    <mergeCell ref="B95:B96"/>
    <mergeCell ref="A64:A71"/>
    <mergeCell ref="B64:B65"/>
    <mergeCell ref="G64:G65"/>
    <mergeCell ref="A103:A106"/>
    <mergeCell ref="B103:B104"/>
    <mergeCell ref="G103:G104"/>
    <mergeCell ref="H103:H104"/>
    <mergeCell ref="I103:I104"/>
    <mergeCell ref="A107:A111"/>
    <mergeCell ref="G95:G96"/>
    <mergeCell ref="H95:H96"/>
    <mergeCell ref="I95:I96"/>
    <mergeCell ref="A98:A102"/>
    <mergeCell ref="B100:B101"/>
    <mergeCell ref="G100:G101"/>
    <mergeCell ref="H100:H101"/>
    <mergeCell ref="I100:I101"/>
    <mergeCell ref="B121:B122"/>
    <mergeCell ref="G121:G122"/>
    <mergeCell ref="H121:H122"/>
    <mergeCell ref="I121:I122"/>
    <mergeCell ref="B124:B129"/>
    <mergeCell ref="G124:G129"/>
    <mergeCell ref="H124:H129"/>
    <mergeCell ref="I124:I129"/>
    <mergeCell ref="A112:A117"/>
    <mergeCell ref="B114:B115"/>
    <mergeCell ref="G114:G115"/>
    <mergeCell ref="H114:H115"/>
    <mergeCell ref="I114:I115"/>
    <mergeCell ref="A118:A136"/>
    <mergeCell ref="B118:B119"/>
    <mergeCell ref="G118:G119"/>
    <mergeCell ref="H118:H119"/>
    <mergeCell ref="I118:I119"/>
    <mergeCell ref="B131:B135"/>
    <mergeCell ref="G131:G135"/>
    <mergeCell ref="H131:H135"/>
    <mergeCell ref="I131:I135"/>
    <mergeCell ref="A137:A141"/>
    <mergeCell ref="B137:B138"/>
    <mergeCell ref="G137:G138"/>
    <mergeCell ref="H137:H138"/>
    <mergeCell ref="I137:I138"/>
    <mergeCell ref="A142:A144"/>
    <mergeCell ref="A145:A147"/>
    <mergeCell ref="A148:A164"/>
    <mergeCell ref="B148:B151"/>
    <mergeCell ref="G148:G151"/>
    <mergeCell ref="H148:H151"/>
    <mergeCell ref="B162:B163"/>
    <mergeCell ref="G162:G163"/>
    <mergeCell ref="H162:H163"/>
    <mergeCell ref="I148:I151"/>
    <mergeCell ref="B153:B155"/>
    <mergeCell ref="G153:G155"/>
    <mergeCell ref="H153:H155"/>
    <mergeCell ref="I153:I155"/>
    <mergeCell ref="B156:B159"/>
    <mergeCell ref="G156:G159"/>
    <mergeCell ref="H156:H159"/>
    <mergeCell ref="I156:I159"/>
    <mergeCell ref="G180:G181"/>
    <mergeCell ref="H180:H181"/>
    <mergeCell ref="I180:I181"/>
    <mergeCell ref="I162:I163"/>
    <mergeCell ref="A165:A167"/>
    <mergeCell ref="A168:A171"/>
    <mergeCell ref="A172:A173"/>
    <mergeCell ref="A174:A175"/>
    <mergeCell ref="A176:A17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A54" sqref="A54:A56"/>
    </sheetView>
  </sheetViews>
  <sheetFormatPr defaultRowHeight="13.5"/>
  <cols>
    <col min="1" max="1" width="12.625" style="188" customWidth="1"/>
    <col min="2" max="2" width="24" style="188" bestFit="1" customWidth="1"/>
    <col min="3" max="3" width="12.625" style="188" customWidth="1"/>
    <col min="4" max="5" width="12.625" style="188" hidden="1" customWidth="1"/>
    <col min="6" max="9" width="12.625" style="188" customWidth="1"/>
    <col min="10" max="16384" width="9" style="188"/>
  </cols>
  <sheetData>
    <row r="1" spans="1:9" ht="20.100000000000001" customHeight="1">
      <c r="A1" s="182" t="s">
        <v>352</v>
      </c>
      <c r="B1" s="18" t="s">
        <v>353</v>
      </c>
      <c r="C1" s="18" t="s">
        <v>354</v>
      </c>
      <c r="D1" s="18" t="s">
        <v>3</v>
      </c>
      <c r="E1" s="18" t="s">
        <v>4</v>
      </c>
      <c r="F1" s="182" t="s">
        <v>5</v>
      </c>
      <c r="G1" s="182" t="s">
        <v>355</v>
      </c>
      <c r="H1" s="182" t="s">
        <v>6</v>
      </c>
      <c r="I1" s="20" t="s">
        <v>7</v>
      </c>
    </row>
    <row r="2" spans="1:9" ht="20.100000000000001" customHeight="1">
      <c r="A2" s="59" t="s">
        <v>356</v>
      </c>
      <c r="B2" s="55" t="s">
        <v>241</v>
      </c>
      <c r="C2" s="1" t="s">
        <v>357</v>
      </c>
      <c r="D2" s="1">
        <v>0</v>
      </c>
      <c r="E2" s="1">
        <v>0</v>
      </c>
      <c r="F2" s="1">
        <f>D2*E2</f>
        <v>0</v>
      </c>
      <c r="G2" s="59">
        <f>SUM(F2:F3)</f>
        <v>12617</v>
      </c>
      <c r="H2" s="59">
        <v>9689</v>
      </c>
      <c r="I2" s="53">
        <f>H2/G2</f>
        <v>0.7679321550289292</v>
      </c>
    </row>
    <row r="3" spans="1:9" ht="20.100000000000001" customHeight="1">
      <c r="A3" s="59"/>
      <c r="B3" s="56"/>
      <c r="C3" s="1" t="s">
        <v>358</v>
      </c>
      <c r="D3" s="1">
        <v>31</v>
      </c>
      <c r="E3" s="1">
        <v>407</v>
      </c>
      <c r="F3" s="1">
        <f>D3*E3</f>
        <v>12617</v>
      </c>
      <c r="G3" s="59"/>
      <c r="H3" s="59"/>
      <c r="I3" s="54"/>
    </row>
    <row r="4" spans="1:9" ht="20.100000000000001" customHeight="1">
      <c r="A4" s="59"/>
      <c r="B4" s="1" t="s">
        <v>246</v>
      </c>
      <c r="C4" s="1" t="s">
        <v>677</v>
      </c>
      <c r="D4" s="1">
        <v>22</v>
      </c>
      <c r="E4" s="1">
        <v>305</v>
      </c>
      <c r="F4" s="1">
        <f>D4*E4</f>
        <v>6710</v>
      </c>
      <c r="G4" s="1">
        <v>6710</v>
      </c>
      <c r="H4" s="1">
        <v>5806</v>
      </c>
      <c r="I4" s="5">
        <f t="shared" ref="I4:I29" si="0">H4/G4</f>
        <v>0.86527570789865871</v>
      </c>
    </row>
    <row r="5" spans="1:9" ht="20.100000000000001" customHeight="1">
      <c r="A5" s="59"/>
      <c r="B5" s="1" t="s">
        <v>678</v>
      </c>
      <c r="C5" s="41" t="s">
        <v>679</v>
      </c>
      <c r="D5" s="1">
        <v>31</v>
      </c>
      <c r="E5" s="1">
        <v>312</v>
      </c>
      <c r="F5" s="1">
        <f>D5*E5</f>
        <v>9672</v>
      </c>
      <c r="G5" s="1">
        <v>9672</v>
      </c>
      <c r="H5" s="1">
        <v>9501</v>
      </c>
      <c r="I5" s="5">
        <f t="shared" si="0"/>
        <v>0.98232009925558317</v>
      </c>
    </row>
    <row r="6" spans="1:9" ht="20.100000000000001" customHeight="1">
      <c r="A6" s="59" t="s">
        <v>680</v>
      </c>
      <c r="B6" s="1" t="s">
        <v>241</v>
      </c>
      <c r="C6" s="30" t="s">
        <v>420</v>
      </c>
      <c r="D6" s="30">
        <v>39</v>
      </c>
      <c r="E6" s="30">
        <v>277</v>
      </c>
      <c r="F6" s="30">
        <f t="shared" ref="F6:F14" si="1">D6*E6</f>
        <v>10803</v>
      </c>
      <c r="G6" s="1">
        <f>SUM(F6:F6)</f>
        <v>10803</v>
      </c>
      <c r="H6" s="1">
        <v>7502</v>
      </c>
      <c r="I6" s="9">
        <f t="shared" si="0"/>
        <v>0.69443673053781352</v>
      </c>
    </row>
    <row r="7" spans="1:9" ht="20.100000000000001" customHeight="1">
      <c r="A7" s="59"/>
      <c r="B7" s="1" t="s">
        <v>246</v>
      </c>
      <c r="C7" s="1" t="s">
        <v>681</v>
      </c>
      <c r="D7" s="1">
        <v>22</v>
      </c>
      <c r="E7" s="1">
        <v>311</v>
      </c>
      <c r="F7" s="1">
        <f t="shared" si="1"/>
        <v>6842</v>
      </c>
      <c r="G7" s="1">
        <v>6842</v>
      </c>
      <c r="H7" s="1">
        <v>6130</v>
      </c>
      <c r="I7" s="5">
        <f t="shared" si="0"/>
        <v>0.89593686056708566</v>
      </c>
    </row>
    <row r="8" spans="1:9" ht="20.100000000000001" customHeight="1">
      <c r="A8" s="59"/>
      <c r="B8" s="1" t="s">
        <v>682</v>
      </c>
      <c r="C8" s="1" t="s">
        <v>423</v>
      </c>
      <c r="D8" s="1">
        <v>28</v>
      </c>
      <c r="E8" s="1">
        <v>214</v>
      </c>
      <c r="F8" s="1">
        <f t="shared" si="1"/>
        <v>5992</v>
      </c>
      <c r="G8" s="1">
        <v>5992</v>
      </c>
      <c r="H8" s="1">
        <v>4781</v>
      </c>
      <c r="I8" s="5">
        <f t="shared" si="0"/>
        <v>0.79789719626168221</v>
      </c>
    </row>
    <row r="9" spans="1:9" ht="20.100000000000001" customHeight="1">
      <c r="A9" s="59" t="s">
        <v>683</v>
      </c>
      <c r="B9" s="1" t="s">
        <v>241</v>
      </c>
      <c r="C9" s="41" t="s">
        <v>684</v>
      </c>
      <c r="D9" s="41">
        <v>23</v>
      </c>
      <c r="E9" s="41">
        <v>277</v>
      </c>
      <c r="F9" s="41">
        <f t="shared" si="1"/>
        <v>6371</v>
      </c>
      <c r="G9" s="1">
        <v>6371</v>
      </c>
      <c r="H9" s="1">
        <v>5493</v>
      </c>
      <c r="I9" s="5">
        <f t="shared" si="0"/>
        <v>0.86218803955423007</v>
      </c>
    </row>
    <row r="10" spans="1:9" ht="20.100000000000001" customHeight="1">
      <c r="A10" s="59"/>
      <c r="B10" s="1" t="s">
        <v>246</v>
      </c>
      <c r="C10" s="41" t="s">
        <v>685</v>
      </c>
      <c r="D10" s="41">
        <v>18</v>
      </c>
      <c r="E10" s="41">
        <v>300</v>
      </c>
      <c r="F10" s="41">
        <f t="shared" si="1"/>
        <v>5400</v>
      </c>
      <c r="G10" s="1">
        <v>5400</v>
      </c>
      <c r="H10" s="41">
        <v>4634</v>
      </c>
      <c r="I10" s="5">
        <f t="shared" si="0"/>
        <v>0.8581481481481481</v>
      </c>
    </row>
    <row r="11" spans="1:9" ht="20.100000000000001" customHeight="1">
      <c r="A11" s="59"/>
      <c r="B11" s="30" t="s">
        <v>686</v>
      </c>
      <c r="C11" s="41" t="s">
        <v>441</v>
      </c>
      <c r="D11" s="186">
        <v>18</v>
      </c>
      <c r="E11" s="186">
        <v>249</v>
      </c>
      <c r="F11" s="186">
        <f t="shared" si="1"/>
        <v>4482</v>
      </c>
      <c r="G11" s="30">
        <v>4482</v>
      </c>
      <c r="H11" s="186">
        <v>3456</v>
      </c>
      <c r="I11" s="9">
        <f t="shared" si="0"/>
        <v>0.77108433734939763</v>
      </c>
    </row>
    <row r="12" spans="1:9" ht="20.100000000000001" customHeight="1">
      <c r="A12" s="1" t="s">
        <v>687</v>
      </c>
      <c r="B12" s="1" t="s">
        <v>241</v>
      </c>
      <c r="C12" s="41" t="s">
        <v>530</v>
      </c>
      <c r="D12" s="186">
        <v>14</v>
      </c>
      <c r="E12" s="186">
        <v>269</v>
      </c>
      <c r="F12" s="186">
        <f t="shared" si="1"/>
        <v>3766</v>
      </c>
      <c r="G12" s="1">
        <v>3766</v>
      </c>
      <c r="H12" s="1">
        <v>3202</v>
      </c>
      <c r="I12" s="5">
        <f t="shared" si="0"/>
        <v>0.85023898035050449</v>
      </c>
    </row>
    <row r="13" spans="1:9" ht="20.100000000000001" customHeight="1">
      <c r="A13" s="55" t="s">
        <v>688</v>
      </c>
      <c r="B13" s="1" t="s">
        <v>241</v>
      </c>
      <c r="C13" s="1" t="s">
        <v>521</v>
      </c>
      <c r="D13" s="1">
        <v>17</v>
      </c>
      <c r="E13" s="1">
        <v>269</v>
      </c>
      <c r="F13" s="1">
        <f t="shared" si="1"/>
        <v>4573</v>
      </c>
      <c r="G13" s="1">
        <v>4573</v>
      </c>
      <c r="H13" s="1">
        <v>3928</v>
      </c>
      <c r="I13" s="5">
        <f t="shared" si="0"/>
        <v>0.85895473431008096</v>
      </c>
    </row>
    <row r="14" spans="1:9" ht="20.100000000000001" customHeight="1">
      <c r="A14" s="56"/>
      <c r="B14" s="1" t="s">
        <v>246</v>
      </c>
      <c r="C14" s="1" t="s">
        <v>689</v>
      </c>
      <c r="D14" s="1">
        <v>18</v>
      </c>
      <c r="E14" s="1">
        <v>300</v>
      </c>
      <c r="F14" s="1">
        <f t="shared" si="1"/>
        <v>5400</v>
      </c>
      <c r="G14" s="1">
        <v>5400</v>
      </c>
      <c r="H14" s="1">
        <v>4405</v>
      </c>
      <c r="I14" s="5">
        <f t="shared" si="0"/>
        <v>0.81574074074074077</v>
      </c>
    </row>
    <row r="15" spans="1:9" ht="20.100000000000001" customHeight="1">
      <c r="A15" s="30" t="s">
        <v>690</v>
      </c>
      <c r="B15" s="41" t="s">
        <v>241</v>
      </c>
      <c r="C15" s="1" t="s">
        <v>691</v>
      </c>
      <c r="D15" s="1">
        <v>24</v>
      </c>
      <c r="E15" s="1">
        <v>248</v>
      </c>
      <c r="F15" s="1">
        <f t="shared" ref="F15:F29" si="2">E15*D15</f>
        <v>5952</v>
      </c>
      <c r="G15" s="1">
        <v>5952</v>
      </c>
      <c r="H15" s="1">
        <v>2670</v>
      </c>
      <c r="I15" s="5">
        <f t="shared" si="0"/>
        <v>0.44858870967741937</v>
      </c>
    </row>
    <row r="16" spans="1:9" ht="20.100000000000001" customHeight="1">
      <c r="A16" s="1" t="s">
        <v>692</v>
      </c>
      <c r="B16" s="41" t="s">
        <v>246</v>
      </c>
      <c r="C16" s="1" t="s">
        <v>693</v>
      </c>
      <c r="D16" s="1">
        <v>8</v>
      </c>
      <c r="E16" s="1">
        <v>300</v>
      </c>
      <c r="F16" s="1">
        <f t="shared" si="2"/>
        <v>2400</v>
      </c>
      <c r="G16" s="1">
        <v>2400</v>
      </c>
      <c r="H16" s="1">
        <v>1814</v>
      </c>
      <c r="I16" s="5">
        <f t="shared" si="0"/>
        <v>0.75583333333333336</v>
      </c>
    </row>
    <row r="17" spans="1:9" ht="20.100000000000001" customHeight="1">
      <c r="A17" s="41" t="s">
        <v>694</v>
      </c>
      <c r="B17" s="41" t="s">
        <v>363</v>
      </c>
      <c r="C17" s="1" t="s">
        <v>695</v>
      </c>
      <c r="D17" s="1">
        <v>13</v>
      </c>
      <c r="E17" s="1">
        <v>218</v>
      </c>
      <c r="F17" s="1">
        <f t="shared" si="2"/>
        <v>2834</v>
      </c>
      <c r="G17" s="1">
        <v>2834</v>
      </c>
      <c r="H17" s="1">
        <v>2512</v>
      </c>
      <c r="I17" s="5">
        <f t="shared" si="0"/>
        <v>0.88637967537050111</v>
      </c>
    </row>
    <row r="18" spans="1:9" ht="20.100000000000001" customHeight="1">
      <c r="A18" s="183" t="s">
        <v>696</v>
      </c>
      <c r="B18" s="41" t="s">
        <v>363</v>
      </c>
      <c r="C18" s="1" t="s">
        <v>697</v>
      </c>
      <c r="D18" s="1">
        <v>18</v>
      </c>
      <c r="E18" s="1">
        <v>218</v>
      </c>
      <c r="F18" s="1">
        <f t="shared" si="2"/>
        <v>3924</v>
      </c>
      <c r="G18" s="1">
        <v>3924</v>
      </c>
      <c r="H18" s="1">
        <v>3045</v>
      </c>
      <c r="I18" s="5">
        <f t="shared" si="0"/>
        <v>0.77599388379204892</v>
      </c>
    </row>
    <row r="19" spans="1:9" ht="20.100000000000001" customHeight="1">
      <c r="A19" s="184"/>
      <c r="B19" s="187" t="s">
        <v>698</v>
      </c>
      <c r="C19" s="41" t="s">
        <v>699</v>
      </c>
      <c r="D19" s="41">
        <v>18</v>
      </c>
      <c r="E19" s="41">
        <v>318</v>
      </c>
      <c r="F19" s="1">
        <f t="shared" si="2"/>
        <v>5724</v>
      </c>
      <c r="G19" s="41">
        <v>9208</v>
      </c>
      <c r="H19" s="41">
        <v>9178</v>
      </c>
      <c r="I19" s="5">
        <f t="shared" si="0"/>
        <v>0.99674196350999134</v>
      </c>
    </row>
    <row r="20" spans="1:9" ht="20.100000000000001" customHeight="1">
      <c r="A20" s="185"/>
      <c r="B20" s="187"/>
      <c r="C20" s="41"/>
      <c r="D20" s="41">
        <v>13</v>
      </c>
      <c r="E20" s="41">
        <v>268</v>
      </c>
      <c r="F20" s="1">
        <f t="shared" si="2"/>
        <v>3484</v>
      </c>
      <c r="G20" s="41"/>
      <c r="H20" s="41"/>
      <c r="I20" s="5"/>
    </row>
    <row r="21" spans="1:9" ht="20.100000000000001" customHeight="1">
      <c r="A21" s="55" t="s">
        <v>700</v>
      </c>
      <c r="B21" s="41" t="s">
        <v>363</v>
      </c>
      <c r="C21" s="1" t="s">
        <v>701</v>
      </c>
      <c r="D21" s="1">
        <v>14</v>
      </c>
      <c r="E21" s="1">
        <v>299</v>
      </c>
      <c r="F21" s="1">
        <f t="shared" si="2"/>
        <v>4186</v>
      </c>
      <c r="G21" s="1">
        <v>4186</v>
      </c>
      <c r="H21" s="1">
        <v>3073</v>
      </c>
      <c r="I21" s="5">
        <f t="shared" si="0"/>
        <v>0.73411371237458189</v>
      </c>
    </row>
    <row r="22" spans="1:9" ht="20.100000000000001" customHeight="1">
      <c r="A22" s="56"/>
      <c r="B22" s="41" t="s">
        <v>702</v>
      </c>
      <c r="C22" s="1" t="s">
        <v>703</v>
      </c>
      <c r="D22" s="1">
        <v>18</v>
      </c>
      <c r="E22" s="1">
        <v>276</v>
      </c>
      <c r="F22" s="1">
        <f t="shared" si="2"/>
        <v>4968</v>
      </c>
      <c r="G22" s="1">
        <v>4968</v>
      </c>
      <c r="H22" s="1">
        <v>3345</v>
      </c>
      <c r="I22" s="5">
        <f t="shared" si="0"/>
        <v>0.67330917874396135</v>
      </c>
    </row>
    <row r="23" spans="1:9" ht="20.100000000000001" customHeight="1">
      <c r="A23" s="55" t="s">
        <v>704</v>
      </c>
      <c r="B23" s="41" t="s">
        <v>241</v>
      </c>
      <c r="C23" s="1" t="s">
        <v>705</v>
      </c>
      <c r="D23" s="1">
        <v>27</v>
      </c>
      <c r="E23" s="1">
        <v>277</v>
      </c>
      <c r="F23" s="1">
        <f t="shared" si="2"/>
        <v>7479</v>
      </c>
      <c r="G23" s="1">
        <v>7479</v>
      </c>
      <c r="H23" s="1">
        <v>5569</v>
      </c>
      <c r="I23" s="5">
        <f t="shared" si="0"/>
        <v>0.74461826447386015</v>
      </c>
    </row>
    <row r="24" spans="1:9" ht="20.100000000000001" customHeight="1">
      <c r="A24" s="62"/>
      <c r="B24" s="41" t="s">
        <v>246</v>
      </c>
      <c r="C24" s="1" t="s">
        <v>706</v>
      </c>
      <c r="D24" s="1">
        <v>31</v>
      </c>
      <c r="E24" s="1">
        <v>495</v>
      </c>
      <c r="F24" s="1">
        <f t="shared" si="2"/>
        <v>15345</v>
      </c>
      <c r="G24" s="1">
        <v>15345</v>
      </c>
      <c r="H24" s="1">
        <v>12785</v>
      </c>
      <c r="I24" s="5">
        <f t="shared" si="0"/>
        <v>0.83317041381557511</v>
      </c>
    </row>
    <row r="25" spans="1:9" ht="20.100000000000001" customHeight="1">
      <c r="A25" s="56"/>
      <c r="B25" s="41" t="s">
        <v>707</v>
      </c>
      <c r="C25" s="1" t="s">
        <v>708</v>
      </c>
      <c r="D25" s="1">
        <v>21</v>
      </c>
      <c r="E25" s="1">
        <v>371</v>
      </c>
      <c r="F25" s="1">
        <f t="shared" si="2"/>
        <v>7791</v>
      </c>
      <c r="G25" s="1">
        <v>7791</v>
      </c>
      <c r="H25" s="1">
        <v>6609</v>
      </c>
      <c r="I25" s="5">
        <f t="shared" si="0"/>
        <v>0.84828648440508281</v>
      </c>
    </row>
    <row r="26" spans="1:9" ht="20.100000000000001" customHeight="1">
      <c r="A26" s="1" t="s">
        <v>709</v>
      </c>
      <c r="B26" s="41" t="s">
        <v>710</v>
      </c>
      <c r="C26" s="1"/>
      <c r="D26" s="1">
        <v>13</v>
      </c>
      <c r="E26" s="1">
        <v>252</v>
      </c>
      <c r="F26" s="1">
        <f t="shared" si="2"/>
        <v>3276</v>
      </c>
      <c r="G26" s="1">
        <v>3276</v>
      </c>
      <c r="H26" s="1">
        <v>2421</v>
      </c>
      <c r="I26" s="5">
        <f t="shared" si="0"/>
        <v>0.73901098901098905</v>
      </c>
    </row>
    <row r="27" spans="1:9" ht="20.100000000000001" customHeight="1">
      <c r="A27" s="1" t="s">
        <v>711</v>
      </c>
      <c r="B27" s="41" t="s">
        <v>707</v>
      </c>
      <c r="C27" s="1" t="s">
        <v>712</v>
      </c>
      <c r="D27" s="1">
        <v>20</v>
      </c>
      <c r="E27" s="1">
        <v>293</v>
      </c>
      <c r="F27" s="1">
        <f t="shared" si="2"/>
        <v>5860</v>
      </c>
      <c r="G27" s="1">
        <v>5860</v>
      </c>
      <c r="H27" s="1">
        <v>5225</v>
      </c>
      <c r="I27" s="5">
        <f t="shared" si="0"/>
        <v>0.89163822525597269</v>
      </c>
    </row>
    <row r="28" spans="1:9" ht="20.100000000000001" customHeight="1">
      <c r="A28" s="1" t="s">
        <v>713</v>
      </c>
      <c r="B28" s="41" t="s">
        <v>710</v>
      </c>
      <c r="C28" s="1" t="s">
        <v>714</v>
      </c>
      <c r="D28" s="1">
        <v>22</v>
      </c>
      <c r="E28" s="1">
        <v>292</v>
      </c>
      <c r="F28" s="1">
        <f t="shared" si="2"/>
        <v>6424</v>
      </c>
      <c r="G28" s="1">
        <v>6424</v>
      </c>
      <c r="H28" s="1">
        <v>4617</v>
      </c>
      <c r="I28" s="5">
        <f t="shared" si="0"/>
        <v>0.71871108343711088</v>
      </c>
    </row>
    <row r="29" spans="1:9" ht="20.100000000000001" customHeight="1">
      <c r="A29" s="1" t="s">
        <v>715</v>
      </c>
      <c r="B29" s="41" t="s">
        <v>716</v>
      </c>
      <c r="C29" s="1" t="s">
        <v>717</v>
      </c>
      <c r="D29" s="1">
        <v>29</v>
      </c>
      <c r="E29" s="1">
        <v>336</v>
      </c>
      <c r="F29" s="1">
        <f t="shared" si="2"/>
        <v>9744</v>
      </c>
      <c r="G29" s="1">
        <v>9744</v>
      </c>
      <c r="H29" s="1">
        <v>7078</v>
      </c>
      <c r="I29" s="5">
        <f t="shared" si="0"/>
        <v>0.72639573070607555</v>
      </c>
    </row>
    <row r="30" spans="1:9" ht="20.100000000000001" customHeight="1">
      <c r="A30" s="41" t="s">
        <v>718</v>
      </c>
      <c r="B30" s="41" t="s">
        <v>409</v>
      </c>
      <c r="C30" s="189"/>
      <c r="D30" s="41">
        <v>9</v>
      </c>
      <c r="E30" s="41">
        <v>311</v>
      </c>
      <c r="F30" s="41">
        <f>E30*D30</f>
        <v>2799</v>
      </c>
      <c r="G30" s="41">
        <v>2799</v>
      </c>
      <c r="H30" s="41">
        <v>2080</v>
      </c>
      <c r="I30" s="190">
        <f>H30/G30</f>
        <v>0.74312254376563058</v>
      </c>
    </row>
    <row r="31" spans="1:9" ht="20.100000000000001" customHeight="1">
      <c r="A31" s="55" t="s">
        <v>719</v>
      </c>
      <c r="B31" s="30" t="s">
        <v>241</v>
      </c>
      <c r="C31" s="30" t="s">
        <v>720</v>
      </c>
      <c r="D31" s="30">
        <v>18</v>
      </c>
      <c r="E31" s="30">
        <v>269</v>
      </c>
      <c r="F31" s="30">
        <f>D31*E31</f>
        <v>4842</v>
      </c>
      <c r="G31" s="30">
        <f>SUM(F31:F31)</f>
        <v>4842</v>
      </c>
      <c r="H31" s="30">
        <v>3659</v>
      </c>
      <c r="I31" s="9">
        <f>H31/G31</f>
        <v>0.75567947129285418</v>
      </c>
    </row>
    <row r="32" spans="1:9" ht="20.100000000000001" customHeight="1">
      <c r="A32" s="62"/>
      <c r="B32" s="1" t="s">
        <v>246</v>
      </c>
      <c r="C32" s="1" t="s">
        <v>721</v>
      </c>
      <c r="D32" s="1">
        <v>18</v>
      </c>
      <c r="E32" s="1">
        <v>300</v>
      </c>
      <c r="F32" s="1">
        <f t="shared" ref="F32:F59" si="3">E32*D32</f>
        <v>5400</v>
      </c>
      <c r="G32" s="1">
        <v>5400</v>
      </c>
      <c r="H32" s="1">
        <v>4353</v>
      </c>
      <c r="I32" s="5">
        <f>H32/G32</f>
        <v>0.80611111111111111</v>
      </c>
    </row>
    <row r="33" spans="1:9" ht="20.100000000000001" customHeight="1">
      <c r="A33" s="62"/>
      <c r="B33" s="30" t="s">
        <v>722</v>
      </c>
      <c r="C33" s="1" t="s">
        <v>723</v>
      </c>
      <c r="D33" s="1">
        <v>31</v>
      </c>
      <c r="E33" s="1">
        <v>349</v>
      </c>
      <c r="F33" s="1">
        <f t="shared" si="3"/>
        <v>10819</v>
      </c>
      <c r="G33" s="30">
        <f>SUM(F33:F34)</f>
        <v>16021</v>
      </c>
      <c r="H33" s="30">
        <v>13790</v>
      </c>
      <c r="I33" s="9">
        <f>H33/G33</f>
        <v>0.86074527183072214</v>
      </c>
    </row>
    <row r="34" spans="1:9" ht="20.100000000000001" customHeight="1">
      <c r="A34" s="56"/>
      <c r="B34" s="14"/>
      <c r="C34" s="1" t="s">
        <v>724</v>
      </c>
      <c r="D34" s="30">
        <v>18</v>
      </c>
      <c r="E34" s="30">
        <v>289</v>
      </c>
      <c r="F34" s="30">
        <f t="shared" si="3"/>
        <v>5202</v>
      </c>
      <c r="G34" s="14"/>
      <c r="H34" s="14"/>
      <c r="I34" s="16"/>
    </row>
    <row r="35" spans="1:9" ht="20.100000000000001" customHeight="1">
      <c r="A35" s="55" t="s">
        <v>725</v>
      </c>
      <c r="B35" s="41" t="s">
        <v>241</v>
      </c>
      <c r="C35" s="1" t="s">
        <v>726</v>
      </c>
      <c r="D35" s="1">
        <v>31</v>
      </c>
      <c r="E35" s="1">
        <v>248</v>
      </c>
      <c r="F35" s="1">
        <f t="shared" si="3"/>
        <v>7688</v>
      </c>
      <c r="G35" s="1">
        <v>7688</v>
      </c>
      <c r="H35" s="1">
        <v>5700</v>
      </c>
      <c r="I35" s="5">
        <f t="shared" ref="I35:I59" si="4">H35/G35</f>
        <v>0.74141519250780441</v>
      </c>
    </row>
    <row r="36" spans="1:9" ht="20.100000000000001" customHeight="1">
      <c r="A36" s="56"/>
      <c r="B36" s="41" t="s">
        <v>727</v>
      </c>
      <c r="C36" s="1" t="s">
        <v>728</v>
      </c>
      <c r="D36" s="1">
        <v>32</v>
      </c>
      <c r="E36" s="1">
        <v>510</v>
      </c>
      <c r="F36" s="1">
        <f t="shared" si="3"/>
        <v>16320</v>
      </c>
      <c r="G36" s="1">
        <v>16320</v>
      </c>
      <c r="H36" s="1">
        <v>14283</v>
      </c>
      <c r="I36" s="5">
        <f t="shared" si="4"/>
        <v>0.87518382352941182</v>
      </c>
    </row>
    <row r="37" spans="1:9" ht="20.100000000000001" customHeight="1">
      <c r="A37" s="1" t="s">
        <v>729</v>
      </c>
      <c r="B37" s="41" t="s">
        <v>363</v>
      </c>
      <c r="C37" s="1" t="s">
        <v>730</v>
      </c>
      <c r="D37" s="1">
        <v>13</v>
      </c>
      <c r="E37" s="1">
        <v>248</v>
      </c>
      <c r="F37" s="1">
        <f t="shared" si="3"/>
        <v>3224</v>
      </c>
      <c r="G37" s="1">
        <v>3224</v>
      </c>
      <c r="H37" s="1">
        <v>2017</v>
      </c>
      <c r="I37" s="5">
        <f t="shared" si="4"/>
        <v>0.62562034739454098</v>
      </c>
    </row>
    <row r="38" spans="1:9" ht="20.100000000000001" customHeight="1">
      <c r="A38" s="1" t="s">
        <v>731</v>
      </c>
      <c r="B38" s="41" t="s">
        <v>732</v>
      </c>
      <c r="C38" s="1" t="s">
        <v>733</v>
      </c>
      <c r="D38" s="1">
        <v>53</v>
      </c>
      <c r="E38" s="1">
        <v>380</v>
      </c>
      <c r="F38" s="1">
        <f t="shared" si="3"/>
        <v>20140</v>
      </c>
      <c r="G38" s="1">
        <v>20140</v>
      </c>
      <c r="H38" s="1">
        <v>8235</v>
      </c>
      <c r="I38" s="5">
        <f t="shared" si="4"/>
        <v>0.40888778550148958</v>
      </c>
    </row>
    <row r="39" spans="1:9" ht="20.100000000000001" customHeight="1">
      <c r="A39" s="1" t="s">
        <v>734</v>
      </c>
      <c r="B39" s="41" t="s">
        <v>735</v>
      </c>
      <c r="C39" s="1" t="s">
        <v>736</v>
      </c>
      <c r="D39" s="1">
        <v>31</v>
      </c>
      <c r="E39" s="1">
        <v>486</v>
      </c>
      <c r="F39" s="1">
        <f t="shared" si="3"/>
        <v>15066</v>
      </c>
      <c r="G39" s="1">
        <v>15066</v>
      </c>
      <c r="H39" s="1">
        <v>9326</v>
      </c>
      <c r="I39" s="5">
        <f t="shared" si="4"/>
        <v>0.61900969069427847</v>
      </c>
    </row>
    <row r="40" spans="1:9" ht="20.100000000000001" customHeight="1">
      <c r="A40" s="197" t="s">
        <v>737</v>
      </c>
      <c r="B40" s="41" t="s">
        <v>246</v>
      </c>
      <c r="C40" s="1"/>
      <c r="D40" s="1">
        <v>4</v>
      </c>
      <c r="E40" s="1">
        <v>300</v>
      </c>
      <c r="F40" s="1">
        <f t="shared" si="3"/>
        <v>1200</v>
      </c>
      <c r="G40" s="1">
        <v>1200</v>
      </c>
      <c r="H40" s="1">
        <v>1143</v>
      </c>
      <c r="I40" s="191">
        <f t="shared" si="4"/>
        <v>0.95250000000000001</v>
      </c>
    </row>
    <row r="41" spans="1:9" ht="20.100000000000001" customHeight="1">
      <c r="A41" s="198"/>
      <c r="B41" s="41" t="s">
        <v>363</v>
      </c>
      <c r="C41" s="1"/>
      <c r="D41" s="1">
        <v>2</v>
      </c>
      <c r="E41" s="1">
        <v>218</v>
      </c>
      <c r="F41" s="1">
        <f t="shared" si="3"/>
        <v>436</v>
      </c>
      <c r="G41" s="1">
        <v>436</v>
      </c>
      <c r="H41" s="1">
        <v>394</v>
      </c>
      <c r="I41" s="191">
        <f t="shared" si="4"/>
        <v>0.90366972477064222</v>
      </c>
    </row>
    <row r="42" spans="1:9" ht="20.100000000000001" customHeight="1">
      <c r="A42" s="41" t="s">
        <v>738</v>
      </c>
      <c r="B42" s="41" t="s">
        <v>246</v>
      </c>
      <c r="C42" s="1"/>
      <c r="D42" s="1">
        <v>9</v>
      </c>
      <c r="E42" s="1">
        <v>290</v>
      </c>
      <c r="F42" s="1">
        <f t="shared" si="3"/>
        <v>2610</v>
      </c>
      <c r="G42" s="1">
        <v>2610</v>
      </c>
      <c r="H42" s="1">
        <v>1863</v>
      </c>
      <c r="I42" s="5">
        <f t="shared" si="4"/>
        <v>0.71379310344827585</v>
      </c>
    </row>
    <row r="43" spans="1:9" ht="20.100000000000001" customHeight="1">
      <c r="A43" s="55" t="s">
        <v>739</v>
      </c>
      <c r="B43" s="41" t="s">
        <v>241</v>
      </c>
      <c r="C43" s="1" t="s">
        <v>740</v>
      </c>
      <c r="D43" s="1">
        <v>31</v>
      </c>
      <c r="E43" s="1">
        <v>188</v>
      </c>
      <c r="F43" s="30">
        <f t="shared" si="3"/>
        <v>5828</v>
      </c>
      <c r="G43" s="1">
        <v>5828</v>
      </c>
      <c r="H43" s="1">
        <v>3562</v>
      </c>
      <c r="I43" s="5">
        <f t="shared" si="4"/>
        <v>0.61118737131091283</v>
      </c>
    </row>
    <row r="44" spans="1:9" ht="20.100000000000001" customHeight="1">
      <c r="A44" s="62"/>
      <c r="B44" s="41" t="s">
        <v>438</v>
      </c>
      <c r="C44" s="1" t="s">
        <v>741</v>
      </c>
      <c r="D44" s="1">
        <v>31</v>
      </c>
      <c r="E44" s="1">
        <v>189</v>
      </c>
      <c r="F44" s="1">
        <f t="shared" si="3"/>
        <v>5859</v>
      </c>
      <c r="G44" s="1">
        <v>5859</v>
      </c>
      <c r="H44" s="1">
        <v>5072</v>
      </c>
      <c r="I44" s="5">
        <f t="shared" si="4"/>
        <v>0.86567673664447853</v>
      </c>
    </row>
    <row r="45" spans="1:9" ht="20.100000000000001" customHeight="1">
      <c r="A45" s="62"/>
      <c r="B45" s="41" t="s">
        <v>742</v>
      </c>
      <c r="C45" s="1" t="s">
        <v>743</v>
      </c>
      <c r="D45" s="1">
        <v>61</v>
      </c>
      <c r="E45" s="1">
        <v>128</v>
      </c>
      <c r="F45" s="1">
        <f t="shared" si="3"/>
        <v>7808</v>
      </c>
      <c r="G45" s="1">
        <v>7808</v>
      </c>
      <c r="H45" s="1">
        <v>4175</v>
      </c>
      <c r="I45" s="5">
        <f t="shared" si="4"/>
        <v>0.53470799180327866</v>
      </c>
    </row>
    <row r="46" spans="1:9" ht="20.100000000000001" customHeight="1">
      <c r="A46" s="56"/>
      <c r="B46" s="41" t="s">
        <v>744</v>
      </c>
      <c r="C46" s="1" t="s">
        <v>745</v>
      </c>
      <c r="D46" s="1">
        <v>40</v>
      </c>
      <c r="E46" s="1">
        <v>158</v>
      </c>
      <c r="F46" s="1">
        <f t="shared" si="3"/>
        <v>6320</v>
      </c>
      <c r="G46" s="1">
        <v>6320</v>
      </c>
      <c r="H46" s="1">
        <v>4099</v>
      </c>
      <c r="I46" s="5">
        <f t="shared" si="4"/>
        <v>0.64857594936708862</v>
      </c>
    </row>
    <row r="47" spans="1:9" ht="20.100000000000001" customHeight="1">
      <c r="A47" s="197" t="s">
        <v>746</v>
      </c>
      <c r="B47" s="41" t="s">
        <v>363</v>
      </c>
      <c r="C47" s="1" t="s">
        <v>747</v>
      </c>
      <c r="D47" s="1">
        <v>17</v>
      </c>
      <c r="E47" s="1">
        <v>218</v>
      </c>
      <c r="F47" s="1">
        <f t="shared" si="3"/>
        <v>3706</v>
      </c>
      <c r="G47" s="1">
        <v>3706</v>
      </c>
      <c r="H47" s="1">
        <v>2057</v>
      </c>
      <c r="I47" s="5">
        <f t="shared" si="4"/>
        <v>0.55504587155963303</v>
      </c>
    </row>
    <row r="48" spans="1:9" ht="20.100000000000001" customHeight="1">
      <c r="A48" s="198"/>
      <c r="B48" s="41" t="s">
        <v>748</v>
      </c>
      <c r="C48" s="1" t="s">
        <v>749</v>
      </c>
      <c r="D48" s="1">
        <v>31</v>
      </c>
      <c r="E48" s="1">
        <v>252</v>
      </c>
      <c r="F48" s="1">
        <f t="shared" si="3"/>
        <v>7812</v>
      </c>
      <c r="G48" s="30">
        <f>SUM(F48:F48)</f>
        <v>7812</v>
      </c>
      <c r="H48" s="30">
        <v>6089</v>
      </c>
      <c r="I48" s="9">
        <f t="shared" si="4"/>
        <v>0.77944188428059391</v>
      </c>
    </row>
    <row r="49" spans="1:9" ht="20.100000000000001" customHeight="1">
      <c r="A49" s="186" t="s">
        <v>750</v>
      </c>
      <c r="B49" s="41" t="s">
        <v>751</v>
      </c>
      <c r="C49" s="1" t="s">
        <v>752</v>
      </c>
      <c r="D49" s="1">
        <v>14</v>
      </c>
      <c r="E49" s="1">
        <v>158</v>
      </c>
      <c r="F49" s="1">
        <f t="shared" si="3"/>
        <v>2212</v>
      </c>
      <c r="G49" s="1">
        <v>2212</v>
      </c>
      <c r="H49" s="1">
        <v>1887</v>
      </c>
      <c r="I49" s="5">
        <f t="shared" si="4"/>
        <v>0.85307414104882462</v>
      </c>
    </row>
    <row r="50" spans="1:9" ht="20.100000000000001" customHeight="1">
      <c r="A50" s="1" t="s">
        <v>753</v>
      </c>
      <c r="B50" s="41" t="s">
        <v>744</v>
      </c>
      <c r="C50" s="1" t="s">
        <v>754</v>
      </c>
      <c r="D50" s="1">
        <v>13</v>
      </c>
      <c r="E50" s="1">
        <v>158</v>
      </c>
      <c r="F50" s="1">
        <f t="shared" si="3"/>
        <v>2054</v>
      </c>
      <c r="G50" s="1">
        <v>2054</v>
      </c>
      <c r="H50" s="1">
        <v>1963</v>
      </c>
      <c r="I50" s="5">
        <f t="shared" si="4"/>
        <v>0.95569620253164556</v>
      </c>
    </row>
    <row r="51" spans="1:9" ht="20.100000000000001" customHeight="1">
      <c r="A51" s="1" t="s">
        <v>755</v>
      </c>
      <c r="B51" s="41" t="s">
        <v>756</v>
      </c>
      <c r="C51" s="1" t="s">
        <v>757</v>
      </c>
      <c r="D51" s="1">
        <v>17</v>
      </c>
      <c r="E51" s="1">
        <v>128</v>
      </c>
      <c r="F51" s="1">
        <f t="shared" si="3"/>
        <v>2176</v>
      </c>
      <c r="G51" s="1">
        <v>2176</v>
      </c>
      <c r="H51" s="1">
        <v>1329</v>
      </c>
      <c r="I51" s="5">
        <f t="shared" si="4"/>
        <v>0.6107536764705882</v>
      </c>
    </row>
    <row r="52" spans="1:9" ht="20.100000000000001" customHeight="1">
      <c r="A52" s="1" t="s">
        <v>758</v>
      </c>
      <c r="B52" s="41" t="s">
        <v>751</v>
      </c>
      <c r="C52" s="1" t="s">
        <v>759</v>
      </c>
      <c r="D52" s="1">
        <v>9</v>
      </c>
      <c r="E52" s="1">
        <v>148</v>
      </c>
      <c r="F52" s="1">
        <f t="shared" si="3"/>
        <v>1332</v>
      </c>
      <c r="G52" s="1">
        <v>1332</v>
      </c>
      <c r="H52" s="1">
        <v>479</v>
      </c>
      <c r="I52" s="5">
        <f t="shared" si="4"/>
        <v>0.35960960960960964</v>
      </c>
    </row>
    <row r="53" spans="1:9" ht="20.100000000000001" customHeight="1">
      <c r="A53" s="1" t="s">
        <v>760</v>
      </c>
      <c r="B53" s="41" t="s">
        <v>756</v>
      </c>
      <c r="C53" s="1" t="s">
        <v>761</v>
      </c>
      <c r="D53" s="1">
        <v>32</v>
      </c>
      <c r="E53" s="1">
        <v>128</v>
      </c>
      <c r="F53" s="1">
        <f t="shared" si="3"/>
        <v>4096</v>
      </c>
      <c r="G53" s="1">
        <v>4096</v>
      </c>
      <c r="H53" s="1">
        <v>1987</v>
      </c>
      <c r="I53" s="5">
        <f t="shared" si="4"/>
        <v>0.485107421875</v>
      </c>
    </row>
    <row r="54" spans="1:9" ht="20.100000000000001" customHeight="1">
      <c r="A54" s="197" t="s">
        <v>762</v>
      </c>
      <c r="B54" s="41" t="s">
        <v>363</v>
      </c>
      <c r="C54" s="1" t="s">
        <v>763</v>
      </c>
      <c r="D54" s="1">
        <v>14</v>
      </c>
      <c r="E54" s="1">
        <v>232</v>
      </c>
      <c r="F54" s="1">
        <f t="shared" si="3"/>
        <v>3248</v>
      </c>
      <c r="G54" s="1">
        <v>3248</v>
      </c>
      <c r="H54" s="1">
        <v>3205</v>
      </c>
      <c r="I54" s="5">
        <f t="shared" si="4"/>
        <v>0.98676108374384242</v>
      </c>
    </row>
    <row r="55" spans="1:9" ht="20.100000000000001" customHeight="1">
      <c r="A55" s="199"/>
      <c r="B55" s="41" t="s">
        <v>409</v>
      </c>
      <c r="C55" s="1" t="s">
        <v>764</v>
      </c>
      <c r="D55" s="1">
        <v>13</v>
      </c>
      <c r="E55" s="1">
        <v>290</v>
      </c>
      <c r="F55" s="1">
        <f t="shared" si="3"/>
        <v>3770</v>
      </c>
      <c r="G55" s="1">
        <v>3770</v>
      </c>
      <c r="H55" s="1">
        <v>3558</v>
      </c>
      <c r="I55" s="5">
        <f t="shared" si="4"/>
        <v>0.94376657824933685</v>
      </c>
    </row>
    <row r="56" spans="1:9" ht="20.100000000000001" customHeight="1">
      <c r="A56" s="198"/>
      <c r="B56" s="41" t="s">
        <v>765</v>
      </c>
      <c r="C56" s="1" t="s">
        <v>766</v>
      </c>
      <c r="D56" s="1">
        <v>31</v>
      </c>
      <c r="E56" s="1">
        <v>246</v>
      </c>
      <c r="F56" s="1">
        <f t="shared" si="3"/>
        <v>7626</v>
      </c>
      <c r="G56" s="1">
        <v>7626</v>
      </c>
      <c r="H56" s="1">
        <v>6452</v>
      </c>
      <c r="I56" s="5">
        <f t="shared" si="4"/>
        <v>0.84605297665879886</v>
      </c>
    </row>
    <row r="57" spans="1:9" ht="20.100000000000001" customHeight="1">
      <c r="A57" s="1" t="s">
        <v>767</v>
      </c>
      <c r="B57" s="41" t="s">
        <v>768</v>
      </c>
      <c r="C57" s="1" t="s">
        <v>769</v>
      </c>
      <c r="D57" s="1">
        <v>8</v>
      </c>
      <c r="E57" s="1">
        <v>166</v>
      </c>
      <c r="F57" s="1">
        <f t="shared" si="3"/>
        <v>1328</v>
      </c>
      <c r="G57" s="1">
        <v>1328</v>
      </c>
      <c r="H57" s="1">
        <v>1059</v>
      </c>
      <c r="I57" s="5">
        <f t="shared" si="4"/>
        <v>0.79743975903614461</v>
      </c>
    </row>
    <row r="58" spans="1:9" ht="20.100000000000001" customHeight="1">
      <c r="A58" s="1" t="s">
        <v>770</v>
      </c>
      <c r="B58" s="41" t="s">
        <v>768</v>
      </c>
      <c r="C58" s="1" t="s">
        <v>771</v>
      </c>
      <c r="D58" s="1">
        <v>22</v>
      </c>
      <c r="E58" s="1">
        <v>220</v>
      </c>
      <c r="F58" s="1">
        <f t="shared" si="3"/>
        <v>4840</v>
      </c>
      <c r="G58" s="1">
        <v>4840</v>
      </c>
      <c r="H58" s="1">
        <v>3921</v>
      </c>
      <c r="I58" s="5">
        <f t="shared" si="4"/>
        <v>0.81012396694214872</v>
      </c>
    </row>
    <row r="59" spans="1:9" ht="20.100000000000001" customHeight="1">
      <c r="A59" s="1" t="s">
        <v>772</v>
      </c>
      <c r="B59" s="41" t="s">
        <v>773</v>
      </c>
      <c r="C59" s="1" t="s">
        <v>774</v>
      </c>
      <c r="D59" s="1">
        <v>22</v>
      </c>
      <c r="E59" s="1">
        <v>270</v>
      </c>
      <c r="F59" s="1">
        <f t="shared" si="3"/>
        <v>5940</v>
      </c>
      <c r="G59" s="1">
        <v>5940</v>
      </c>
      <c r="H59" s="1">
        <v>2656</v>
      </c>
      <c r="I59" s="5">
        <f t="shared" si="4"/>
        <v>0.44713804713804711</v>
      </c>
    </row>
  </sheetData>
  <mergeCells count="17">
    <mergeCell ref="A40:A41"/>
    <mergeCell ref="A43:A46"/>
    <mergeCell ref="A47:A48"/>
    <mergeCell ref="A54:A56"/>
    <mergeCell ref="A18:A20"/>
    <mergeCell ref="A21:A22"/>
    <mergeCell ref="A23:A25"/>
    <mergeCell ref="A31:A34"/>
    <mergeCell ref="A35:A36"/>
    <mergeCell ref="I2:I3"/>
    <mergeCell ref="A6:A8"/>
    <mergeCell ref="A9:A11"/>
    <mergeCell ref="A13:A14"/>
    <mergeCell ref="A2:A5"/>
    <mergeCell ref="B2:B3"/>
    <mergeCell ref="G2:G3"/>
    <mergeCell ref="H2:H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3"/>
  <sheetViews>
    <sheetView workbookViewId="0">
      <selection activeCell="M70" sqref="M70"/>
    </sheetView>
  </sheetViews>
  <sheetFormatPr defaultRowHeight="16.5"/>
  <cols>
    <col min="1" max="2" width="15.625" customWidth="1"/>
    <col min="3" max="3" width="16.5" customWidth="1"/>
    <col min="4" max="4" width="15.625" customWidth="1"/>
    <col min="5" max="7" width="15.625" hidden="1" customWidth="1"/>
    <col min="8" max="10" width="15.625" customWidth="1"/>
  </cols>
  <sheetData>
    <row r="1" spans="1:10" ht="20.100000000000001" customHeight="1">
      <c r="A1" s="117" t="s">
        <v>352</v>
      </c>
      <c r="B1" s="118"/>
      <c r="C1" s="119" t="s">
        <v>565</v>
      </c>
      <c r="D1" s="119" t="s">
        <v>566</v>
      </c>
      <c r="E1" s="119" t="s">
        <v>567</v>
      </c>
      <c r="F1" s="119" t="s">
        <v>4</v>
      </c>
      <c r="G1" s="119" t="s">
        <v>3</v>
      </c>
      <c r="H1" s="120" t="s">
        <v>5</v>
      </c>
      <c r="I1" s="120" t="s">
        <v>6</v>
      </c>
      <c r="J1" s="120" t="s">
        <v>7</v>
      </c>
    </row>
    <row r="2" spans="1:10" ht="20.100000000000001" customHeight="1">
      <c r="A2" s="121" t="s">
        <v>568</v>
      </c>
      <c r="B2" s="122" t="s">
        <v>569</v>
      </c>
      <c r="C2" s="123" t="s">
        <v>363</v>
      </c>
      <c r="D2" s="124" t="s">
        <v>570</v>
      </c>
      <c r="E2" s="124" t="s">
        <v>571</v>
      </c>
      <c r="F2" s="123">
        <v>277</v>
      </c>
      <c r="G2" s="123">
        <v>25</v>
      </c>
      <c r="H2" s="125">
        <f>(F2*G2)</f>
        <v>6925</v>
      </c>
      <c r="I2" s="126">
        <v>4110</v>
      </c>
      <c r="J2" s="127">
        <f>I2/H2</f>
        <v>0.59350180505415162</v>
      </c>
    </row>
    <row r="3" spans="1:10" ht="20.100000000000001" customHeight="1">
      <c r="A3" s="128"/>
      <c r="B3" s="129"/>
      <c r="C3" s="123" t="s">
        <v>572</v>
      </c>
      <c r="D3" s="124" t="s">
        <v>573</v>
      </c>
      <c r="E3" s="124" t="s">
        <v>574</v>
      </c>
      <c r="F3" s="123">
        <v>285</v>
      </c>
      <c r="G3" s="123">
        <v>31</v>
      </c>
      <c r="H3" s="125">
        <f>(F3*G3)</f>
        <v>8835</v>
      </c>
      <c r="I3" s="126">
        <v>8242</v>
      </c>
      <c r="J3" s="127">
        <f>I3/H3</f>
        <v>0.93288058856819467</v>
      </c>
    </row>
    <row r="4" spans="1:10" ht="20.100000000000001" customHeight="1">
      <c r="A4" s="128"/>
      <c r="B4" s="130"/>
      <c r="C4" s="131"/>
      <c r="D4" s="132" t="s">
        <v>575</v>
      </c>
      <c r="E4" s="133"/>
      <c r="F4" s="133"/>
      <c r="G4" s="134"/>
      <c r="H4" s="135">
        <f>SUM(H2:H3)</f>
        <v>15760</v>
      </c>
      <c r="I4" s="136">
        <f>SUM(I2:I3)</f>
        <v>12352</v>
      </c>
      <c r="J4" s="137">
        <f>I4/H4</f>
        <v>0.78375634517766501</v>
      </c>
    </row>
    <row r="5" spans="1:10" ht="20.100000000000001" customHeight="1">
      <c r="A5" s="128"/>
      <c r="B5" s="138" t="s">
        <v>576</v>
      </c>
      <c r="C5" s="138" t="s">
        <v>363</v>
      </c>
      <c r="D5" s="124" t="s">
        <v>577</v>
      </c>
      <c r="E5" s="124" t="s">
        <v>571</v>
      </c>
      <c r="F5" s="123">
        <f>8+56+227</f>
        <v>291</v>
      </c>
      <c r="G5" s="123">
        <v>22</v>
      </c>
      <c r="H5" s="125">
        <f>(F5*G5)</f>
        <v>6402</v>
      </c>
      <c r="I5" s="126">
        <v>5887</v>
      </c>
      <c r="J5" s="127">
        <f>I5/H5</f>
        <v>0.9195563886285536</v>
      </c>
    </row>
    <row r="6" spans="1:10" ht="20.100000000000001" customHeight="1">
      <c r="A6" s="128"/>
      <c r="B6" s="139" t="s">
        <v>578</v>
      </c>
      <c r="C6" s="124" t="s">
        <v>363</v>
      </c>
      <c r="D6" s="124" t="s">
        <v>579</v>
      </c>
      <c r="E6" s="124" t="s">
        <v>580</v>
      </c>
      <c r="F6" s="124">
        <v>407</v>
      </c>
      <c r="G6" s="124">
        <v>102</v>
      </c>
      <c r="H6" s="125">
        <f>(F6*G6)</f>
        <v>41514</v>
      </c>
      <c r="I6" s="140">
        <v>21780</v>
      </c>
      <c r="J6" s="127">
        <f>I6/H6</f>
        <v>0.5246422893481717</v>
      </c>
    </row>
    <row r="7" spans="1:10" ht="20.100000000000001" customHeight="1">
      <c r="A7" s="128"/>
      <c r="B7" s="141"/>
      <c r="C7" s="124" t="s">
        <v>409</v>
      </c>
      <c r="D7" s="124" t="s">
        <v>581</v>
      </c>
      <c r="E7" s="124" t="s">
        <v>580</v>
      </c>
      <c r="F7" s="124">
        <v>495</v>
      </c>
      <c r="G7" s="124">
        <v>33</v>
      </c>
      <c r="H7" s="125">
        <f>(F7*G7)</f>
        <v>16335</v>
      </c>
      <c r="I7" s="200">
        <v>23355</v>
      </c>
      <c r="J7" s="202">
        <f>I7/(H7+H8)</f>
        <v>0.89022298456260718</v>
      </c>
    </row>
    <row r="8" spans="1:10" ht="20.100000000000001" customHeight="1">
      <c r="A8" s="128"/>
      <c r="B8" s="141"/>
      <c r="C8" s="124" t="s">
        <v>409</v>
      </c>
      <c r="D8" s="124" t="s">
        <v>582</v>
      </c>
      <c r="E8" s="124" t="s">
        <v>583</v>
      </c>
      <c r="F8" s="124">
        <v>300</v>
      </c>
      <c r="G8" s="124">
        <v>33</v>
      </c>
      <c r="H8" s="125">
        <f>(F8*G8)</f>
        <v>9900</v>
      </c>
      <c r="I8" s="201"/>
      <c r="J8" s="203"/>
    </row>
    <row r="9" spans="1:10" ht="20.100000000000001" customHeight="1">
      <c r="A9" s="128"/>
      <c r="B9" s="142"/>
      <c r="C9" s="143"/>
      <c r="D9" s="132" t="s">
        <v>575</v>
      </c>
      <c r="E9" s="133"/>
      <c r="F9" s="133"/>
      <c r="G9" s="134"/>
      <c r="H9" s="135">
        <f>SUM(H6:H8)</f>
        <v>67749</v>
      </c>
      <c r="I9" s="136">
        <f>SUM(I6:I7)</f>
        <v>45135</v>
      </c>
      <c r="J9" s="137">
        <f t="shared" ref="J9:J17" si="0">I9/H9</f>
        <v>0.66620909533720052</v>
      </c>
    </row>
    <row r="10" spans="1:10" ht="20.100000000000001" customHeight="1">
      <c r="A10" s="128"/>
      <c r="B10" s="122" t="s">
        <v>584</v>
      </c>
      <c r="C10" s="123" t="s">
        <v>363</v>
      </c>
      <c r="D10" s="123" t="s">
        <v>585</v>
      </c>
      <c r="E10" s="123" t="s">
        <v>571</v>
      </c>
      <c r="F10" s="123">
        <v>277</v>
      </c>
      <c r="G10" s="124">
        <v>61</v>
      </c>
      <c r="H10" s="125">
        <f>(F10*G10)</f>
        <v>16897</v>
      </c>
      <c r="I10" s="126">
        <v>13980</v>
      </c>
      <c r="J10" s="127">
        <f t="shared" si="0"/>
        <v>0.82736580458069475</v>
      </c>
    </row>
    <row r="11" spans="1:10" ht="20.100000000000001" customHeight="1">
      <c r="A11" s="128"/>
      <c r="B11" s="129"/>
      <c r="C11" s="123" t="s">
        <v>409</v>
      </c>
      <c r="D11" s="123" t="s">
        <v>586</v>
      </c>
      <c r="E11" s="123" t="s">
        <v>587</v>
      </c>
      <c r="F11" s="123">
        <v>311</v>
      </c>
      <c r="G11" s="123">
        <v>56</v>
      </c>
      <c r="H11" s="125">
        <f>(F11*G11)</f>
        <v>17416</v>
      </c>
      <c r="I11" s="126">
        <v>8572</v>
      </c>
      <c r="J11" s="127">
        <f t="shared" si="0"/>
        <v>0.49219108865411115</v>
      </c>
    </row>
    <row r="12" spans="1:10" ht="20.100000000000001" customHeight="1">
      <c r="A12" s="128"/>
      <c r="B12" s="129"/>
      <c r="C12" s="123" t="s">
        <v>588</v>
      </c>
      <c r="D12" s="124" t="s">
        <v>589</v>
      </c>
      <c r="E12" s="124" t="s">
        <v>590</v>
      </c>
      <c r="F12" s="123">
        <v>252</v>
      </c>
      <c r="G12" s="123">
        <v>31</v>
      </c>
      <c r="H12" s="125">
        <f>(F12*G12)</f>
        <v>7812</v>
      </c>
      <c r="I12" s="126">
        <v>6851</v>
      </c>
      <c r="J12" s="127">
        <f t="shared" si="0"/>
        <v>0.87698412698412698</v>
      </c>
    </row>
    <row r="13" spans="1:10" ht="20.100000000000001" customHeight="1">
      <c r="A13" s="128"/>
      <c r="B13" s="130"/>
      <c r="C13" s="131"/>
      <c r="D13" s="132" t="s">
        <v>575</v>
      </c>
      <c r="E13" s="133"/>
      <c r="F13" s="133"/>
      <c r="G13" s="134"/>
      <c r="H13" s="135">
        <f>SUM(H10:H12)</f>
        <v>42125</v>
      </c>
      <c r="I13" s="136">
        <f>SUM(I10:I12)</f>
        <v>29403</v>
      </c>
      <c r="J13" s="137">
        <f t="shared" si="0"/>
        <v>0.69799406528189911</v>
      </c>
    </row>
    <row r="14" spans="1:10" ht="20.100000000000001" customHeight="1">
      <c r="A14" s="128"/>
      <c r="B14" s="122" t="s">
        <v>591</v>
      </c>
      <c r="C14" s="123" t="s">
        <v>363</v>
      </c>
      <c r="D14" s="123" t="s">
        <v>592</v>
      </c>
      <c r="E14" s="123" t="s">
        <v>571</v>
      </c>
      <c r="F14" s="123">
        <v>277</v>
      </c>
      <c r="G14" s="123">
        <v>36</v>
      </c>
      <c r="H14" s="125">
        <f>(F14*G14)</f>
        <v>9972</v>
      </c>
      <c r="I14" s="126">
        <v>5997</v>
      </c>
      <c r="J14" s="127">
        <f t="shared" si="0"/>
        <v>0.60138387484957878</v>
      </c>
    </row>
    <row r="15" spans="1:10" ht="20.100000000000001" customHeight="1">
      <c r="A15" s="128"/>
      <c r="B15" s="129"/>
      <c r="C15" s="123" t="s">
        <v>409</v>
      </c>
      <c r="D15" s="123" t="s">
        <v>593</v>
      </c>
      <c r="E15" s="123" t="s">
        <v>583</v>
      </c>
      <c r="F15" s="123">
        <v>300</v>
      </c>
      <c r="G15" s="123">
        <v>38</v>
      </c>
      <c r="H15" s="125">
        <f>(F15*G15)</f>
        <v>11400</v>
      </c>
      <c r="I15" s="126">
        <v>5150</v>
      </c>
      <c r="J15" s="127">
        <f t="shared" si="0"/>
        <v>0.4517543859649123</v>
      </c>
    </row>
    <row r="16" spans="1:10" ht="20.100000000000001" customHeight="1">
      <c r="A16" s="128"/>
      <c r="B16" s="129"/>
      <c r="C16" s="123" t="s">
        <v>594</v>
      </c>
      <c r="D16" s="123" t="s">
        <v>595</v>
      </c>
      <c r="E16" s="123" t="s">
        <v>596</v>
      </c>
      <c r="F16" s="123">
        <f>29+28+224</f>
        <v>281</v>
      </c>
      <c r="G16" s="123">
        <v>31</v>
      </c>
      <c r="H16" s="125">
        <f>(F16*G16)</f>
        <v>8711</v>
      </c>
      <c r="I16" s="126">
        <v>6906</v>
      </c>
      <c r="J16" s="127">
        <f t="shared" si="0"/>
        <v>0.79279072437148435</v>
      </c>
    </row>
    <row r="17" spans="1:11" ht="20.100000000000001" customHeight="1">
      <c r="A17" s="128"/>
      <c r="B17" s="130"/>
      <c r="C17" s="131"/>
      <c r="D17" s="132" t="s">
        <v>575</v>
      </c>
      <c r="E17" s="133"/>
      <c r="F17" s="133"/>
      <c r="G17" s="134"/>
      <c r="H17" s="135">
        <f>SUM(H14:H16)</f>
        <v>30083</v>
      </c>
      <c r="I17" s="136">
        <f>SUM(I14:I16)</f>
        <v>18053</v>
      </c>
      <c r="J17" s="137">
        <f t="shared" si="0"/>
        <v>0.60010637236977693</v>
      </c>
    </row>
    <row r="18" spans="1:11" ht="20.100000000000001" customHeight="1">
      <c r="A18" s="128"/>
      <c r="B18" s="122" t="s">
        <v>597</v>
      </c>
      <c r="C18" s="123" t="s">
        <v>363</v>
      </c>
      <c r="D18" s="124" t="s">
        <v>29</v>
      </c>
      <c r="E18" s="124" t="s">
        <v>598</v>
      </c>
      <c r="F18" s="123">
        <f>6+18+248</f>
        <v>272</v>
      </c>
      <c r="G18" s="123">
        <v>31</v>
      </c>
      <c r="H18" s="125">
        <f>(F18*G18)</f>
        <v>8432</v>
      </c>
      <c r="I18" s="204">
        <v>19525</v>
      </c>
      <c r="J18" s="202">
        <f>I18/(H18+H19+H20)</f>
        <v>0.86111846167416428</v>
      </c>
    </row>
    <row r="19" spans="1:11" ht="20.100000000000001" customHeight="1">
      <c r="A19" s="128"/>
      <c r="B19" s="129"/>
      <c r="C19" s="123" t="s">
        <v>363</v>
      </c>
      <c r="D19" s="124" t="s">
        <v>599</v>
      </c>
      <c r="E19" s="124" t="s">
        <v>600</v>
      </c>
      <c r="F19" s="123">
        <v>368</v>
      </c>
      <c r="G19" s="123">
        <v>31</v>
      </c>
      <c r="H19" s="125">
        <f>(F19*G19)</f>
        <v>11408</v>
      </c>
      <c r="I19" s="205"/>
      <c r="J19" s="207"/>
    </row>
    <row r="20" spans="1:11" ht="20.100000000000001" customHeight="1">
      <c r="A20" s="128"/>
      <c r="B20" s="129"/>
      <c r="C20" s="123" t="s">
        <v>363</v>
      </c>
      <c r="D20" s="124" t="s">
        <v>601</v>
      </c>
      <c r="E20" s="124" t="s">
        <v>602</v>
      </c>
      <c r="F20" s="123">
        <f>6+24+188</f>
        <v>218</v>
      </c>
      <c r="G20" s="123">
        <v>13</v>
      </c>
      <c r="H20" s="125">
        <f>(F20*G20)</f>
        <v>2834</v>
      </c>
      <c r="I20" s="206"/>
      <c r="J20" s="203"/>
      <c r="K20" s="144"/>
    </row>
    <row r="21" spans="1:11" ht="20.100000000000001" customHeight="1">
      <c r="A21" s="128"/>
      <c r="B21" s="129"/>
      <c r="C21" s="123" t="s">
        <v>409</v>
      </c>
      <c r="D21" s="124" t="s">
        <v>603</v>
      </c>
      <c r="E21" s="124" t="s">
        <v>583</v>
      </c>
      <c r="F21" s="123">
        <v>300</v>
      </c>
      <c r="G21" s="123">
        <v>31</v>
      </c>
      <c r="H21" s="125">
        <f>(F21*G21)</f>
        <v>9300</v>
      </c>
      <c r="I21" s="126">
        <v>8474</v>
      </c>
      <c r="J21" s="127">
        <f>I21/H21</f>
        <v>0.91118279569892469</v>
      </c>
    </row>
    <row r="22" spans="1:11" ht="20.100000000000001" customHeight="1">
      <c r="A22" s="128"/>
      <c r="B22" s="129"/>
      <c r="C22" s="123" t="s">
        <v>604</v>
      </c>
      <c r="D22" s="124" t="s">
        <v>605</v>
      </c>
      <c r="E22" s="124" t="s">
        <v>598</v>
      </c>
      <c r="F22" s="123">
        <v>277</v>
      </c>
      <c r="G22" s="123">
        <v>22</v>
      </c>
      <c r="H22" s="125">
        <f>(F22*G22)</f>
        <v>6094</v>
      </c>
      <c r="I22" s="126">
        <v>5656</v>
      </c>
      <c r="J22" s="127">
        <f>I22/H22</f>
        <v>0.92812602559894974</v>
      </c>
    </row>
    <row r="23" spans="1:11" ht="20.100000000000001" customHeight="1">
      <c r="A23" s="145"/>
      <c r="B23" s="130"/>
      <c r="C23" s="123"/>
      <c r="D23" s="146" t="s">
        <v>575</v>
      </c>
      <c r="E23" s="146"/>
      <c r="F23" s="146"/>
      <c r="G23" s="146"/>
      <c r="H23" s="135">
        <f>SUM(H18:H22)</f>
        <v>38068</v>
      </c>
      <c r="I23" s="136">
        <f>I18+I21+I22</f>
        <v>33655</v>
      </c>
      <c r="J23" s="137">
        <f>I23/H23</f>
        <v>0.88407586424293372</v>
      </c>
    </row>
    <row r="24" spans="1:11" ht="20.100000000000001" customHeight="1">
      <c r="A24" s="147"/>
      <c r="B24" s="148"/>
      <c r="C24" s="148"/>
      <c r="D24" s="149"/>
      <c r="E24" s="149"/>
      <c r="F24" s="150"/>
      <c r="G24" s="150"/>
      <c r="H24" s="151"/>
      <c r="I24" s="152"/>
      <c r="J24" s="153"/>
    </row>
    <row r="25" spans="1:11" ht="20.100000000000001" customHeight="1">
      <c r="A25" s="154"/>
      <c r="B25" s="155"/>
      <c r="C25" s="155"/>
      <c r="D25" s="156"/>
      <c r="E25" s="156"/>
      <c r="F25" s="155"/>
      <c r="G25" s="155"/>
      <c r="H25" s="157"/>
      <c r="I25" s="158"/>
      <c r="J25" s="159"/>
    </row>
    <row r="26" spans="1:11" ht="20.100000000000001" customHeight="1">
      <c r="A26" s="95" t="s">
        <v>606</v>
      </c>
      <c r="B26" s="139" t="s">
        <v>607</v>
      </c>
      <c r="C26" s="124" t="s">
        <v>363</v>
      </c>
      <c r="D26" s="124" t="s">
        <v>608</v>
      </c>
      <c r="E26" s="124" t="s">
        <v>580</v>
      </c>
      <c r="F26" s="124">
        <v>407</v>
      </c>
      <c r="G26" s="124">
        <v>31</v>
      </c>
      <c r="H26" s="125">
        <f>(F26*G26)</f>
        <v>12617</v>
      </c>
      <c r="I26" s="200">
        <v>18130</v>
      </c>
      <c r="J26" s="202">
        <f>I26/(H26+H27)</f>
        <v>0.75463059313215397</v>
      </c>
      <c r="K26" s="160"/>
    </row>
    <row r="27" spans="1:11" ht="20.100000000000001" customHeight="1">
      <c r="A27" s="97"/>
      <c r="B27" s="141"/>
      <c r="C27" s="124" t="s">
        <v>363</v>
      </c>
      <c r="D27" s="124" t="s">
        <v>609</v>
      </c>
      <c r="E27" s="124" t="s">
        <v>610</v>
      </c>
      <c r="F27" s="124">
        <f>6+48+314</f>
        <v>368</v>
      </c>
      <c r="G27" s="124">
        <v>31</v>
      </c>
      <c r="H27" s="125">
        <f>(F27*G27)</f>
        <v>11408</v>
      </c>
      <c r="I27" s="201"/>
      <c r="J27" s="203"/>
    </row>
    <row r="28" spans="1:11" ht="20.100000000000001" customHeight="1">
      <c r="A28" s="97"/>
      <c r="B28" s="141"/>
      <c r="C28" s="124" t="s">
        <v>409</v>
      </c>
      <c r="D28" s="124" t="s">
        <v>611</v>
      </c>
      <c r="E28" s="124" t="s">
        <v>612</v>
      </c>
      <c r="F28" s="124">
        <f>28+36+247</f>
        <v>311</v>
      </c>
      <c r="G28" s="124">
        <v>67</v>
      </c>
      <c r="H28" s="125">
        <f>(F28*G28)</f>
        <v>20837</v>
      </c>
      <c r="I28" s="140">
        <v>15156</v>
      </c>
      <c r="J28" s="127">
        <f t="shared" ref="J28:J37" si="1">I28/H28</f>
        <v>0.72735998464270291</v>
      </c>
    </row>
    <row r="29" spans="1:11" ht="20.100000000000001" customHeight="1">
      <c r="A29" s="97"/>
      <c r="B29" s="142"/>
      <c r="C29" s="143"/>
      <c r="D29" s="132" t="s">
        <v>575</v>
      </c>
      <c r="E29" s="133"/>
      <c r="F29" s="133"/>
      <c r="G29" s="134"/>
      <c r="H29" s="135">
        <f>SUM(H26:H28)</f>
        <v>44862</v>
      </c>
      <c r="I29" s="136">
        <f>SUM(I26:I28)</f>
        <v>33286</v>
      </c>
      <c r="J29" s="137">
        <f t="shared" si="1"/>
        <v>0.74196424590967858</v>
      </c>
    </row>
    <row r="30" spans="1:11" ht="20.100000000000001" customHeight="1">
      <c r="A30" s="97"/>
      <c r="B30" s="123" t="s">
        <v>613</v>
      </c>
      <c r="C30" s="123" t="s">
        <v>594</v>
      </c>
      <c r="D30" s="123" t="s">
        <v>614</v>
      </c>
      <c r="E30" s="123" t="s">
        <v>615</v>
      </c>
      <c r="F30" s="123">
        <v>306</v>
      </c>
      <c r="G30" s="123">
        <v>31</v>
      </c>
      <c r="H30" s="125">
        <f t="shared" ref="H30:H35" si="2">(F30*G30)</f>
        <v>9486</v>
      </c>
      <c r="I30" s="126">
        <v>7965</v>
      </c>
      <c r="J30" s="127">
        <f t="shared" si="1"/>
        <v>0.83965844402277034</v>
      </c>
    </row>
    <row r="31" spans="1:11" ht="20.100000000000001" customHeight="1">
      <c r="A31" s="97"/>
      <c r="B31" s="123" t="s">
        <v>616</v>
      </c>
      <c r="C31" s="123" t="s">
        <v>594</v>
      </c>
      <c r="D31" s="123" t="s">
        <v>617</v>
      </c>
      <c r="E31" s="123" t="s">
        <v>618</v>
      </c>
      <c r="F31" s="123">
        <f>32+48+226</f>
        <v>306</v>
      </c>
      <c r="G31" s="123">
        <v>31</v>
      </c>
      <c r="H31" s="125">
        <f t="shared" si="2"/>
        <v>9486</v>
      </c>
      <c r="I31" s="126">
        <v>7201</v>
      </c>
      <c r="J31" s="127">
        <f t="shared" si="1"/>
        <v>0.75911870124393843</v>
      </c>
    </row>
    <row r="32" spans="1:11" ht="20.100000000000001" customHeight="1">
      <c r="A32" s="97"/>
      <c r="B32" s="138" t="s">
        <v>619</v>
      </c>
      <c r="C32" s="138" t="s">
        <v>363</v>
      </c>
      <c r="D32" s="124" t="s">
        <v>620</v>
      </c>
      <c r="E32" s="124" t="s">
        <v>574</v>
      </c>
      <c r="F32" s="123">
        <v>269</v>
      </c>
      <c r="G32" s="123">
        <v>21</v>
      </c>
      <c r="H32" s="125">
        <f t="shared" si="2"/>
        <v>5649</v>
      </c>
      <c r="I32" s="126">
        <v>3877</v>
      </c>
      <c r="J32" s="127">
        <f t="shared" si="1"/>
        <v>0.68631616215259339</v>
      </c>
    </row>
    <row r="33" spans="1:10" ht="20.100000000000001" customHeight="1">
      <c r="A33" s="97"/>
      <c r="B33" s="138" t="s">
        <v>621</v>
      </c>
      <c r="C33" s="123" t="s">
        <v>363</v>
      </c>
      <c r="D33" s="123" t="s">
        <v>622</v>
      </c>
      <c r="E33" s="123" t="s">
        <v>571</v>
      </c>
      <c r="F33" s="123">
        <f>8+56+227</f>
        <v>291</v>
      </c>
      <c r="G33" s="123">
        <v>50</v>
      </c>
      <c r="H33" s="125">
        <f t="shared" si="2"/>
        <v>14550</v>
      </c>
      <c r="I33" s="126">
        <v>6254</v>
      </c>
      <c r="J33" s="127">
        <f t="shared" si="1"/>
        <v>0.42982817869415807</v>
      </c>
    </row>
    <row r="34" spans="1:10" ht="20.100000000000001" customHeight="1">
      <c r="A34" s="97"/>
      <c r="B34" s="122" t="s">
        <v>623</v>
      </c>
      <c r="C34" s="123" t="s">
        <v>363</v>
      </c>
      <c r="D34" s="124" t="s">
        <v>624</v>
      </c>
      <c r="E34" s="124" t="s">
        <v>600</v>
      </c>
      <c r="F34" s="123">
        <v>368</v>
      </c>
      <c r="G34" s="123">
        <v>37</v>
      </c>
      <c r="H34" s="125">
        <f t="shared" si="2"/>
        <v>13616</v>
      </c>
      <c r="I34" s="126">
        <v>10363</v>
      </c>
      <c r="J34" s="127">
        <f t="shared" si="1"/>
        <v>0.76108989424206819</v>
      </c>
    </row>
    <row r="35" spans="1:10" ht="20.100000000000001" customHeight="1">
      <c r="A35" s="97"/>
      <c r="B35" s="129"/>
      <c r="C35" s="123" t="s">
        <v>594</v>
      </c>
      <c r="D35" s="124" t="s">
        <v>625</v>
      </c>
      <c r="E35" s="124" t="s">
        <v>615</v>
      </c>
      <c r="F35" s="123">
        <v>306</v>
      </c>
      <c r="G35" s="123">
        <v>31</v>
      </c>
      <c r="H35" s="125">
        <f t="shared" si="2"/>
        <v>9486</v>
      </c>
      <c r="I35" s="126">
        <v>8385</v>
      </c>
      <c r="J35" s="127">
        <f t="shared" si="1"/>
        <v>0.88393421884882983</v>
      </c>
    </row>
    <row r="36" spans="1:10" ht="20.100000000000001" customHeight="1">
      <c r="A36" s="97"/>
      <c r="B36" s="130"/>
      <c r="C36" s="131"/>
      <c r="D36" s="132" t="s">
        <v>575</v>
      </c>
      <c r="E36" s="133"/>
      <c r="F36" s="133"/>
      <c r="G36" s="134"/>
      <c r="H36" s="135">
        <f>SUM(H34:H35)</f>
        <v>23102</v>
      </c>
      <c r="I36" s="136">
        <f>SUM(I34:I35)</f>
        <v>18748</v>
      </c>
      <c r="J36" s="137">
        <f>I36/H36</f>
        <v>0.81153146913687124</v>
      </c>
    </row>
    <row r="37" spans="1:10" ht="20.100000000000001" customHeight="1">
      <c r="A37" s="98"/>
      <c r="B37" s="123" t="s">
        <v>626</v>
      </c>
      <c r="C37" s="123" t="s">
        <v>363</v>
      </c>
      <c r="D37" s="124" t="s">
        <v>627</v>
      </c>
      <c r="E37" s="124" t="s">
        <v>571</v>
      </c>
      <c r="F37" s="123">
        <v>277</v>
      </c>
      <c r="G37" s="123">
        <v>31</v>
      </c>
      <c r="H37" s="125">
        <f>(F37*G37)</f>
        <v>8587</v>
      </c>
      <c r="I37" s="126">
        <v>7092</v>
      </c>
      <c r="J37" s="127">
        <f t="shared" si="1"/>
        <v>0.8258996156981484</v>
      </c>
    </row>
    <row r="38" spans="1:10" ht="20.100000000000001" customHeight="1">
      <c r="J38" s="161"/>
    </row>
    <row r="39" spans="1:10" ht="20.100000000000001" customHeight="1">
      <c r="J39" s="161"/>
    </row>
    <row r="40" spans="1:10" ht="20.100000000000001" customHeight="1">
      <c r="A40" s="96" t="s">
        <v>628</v>
      </c>
      <c r="B40" s="123" t="s">
        <v>629</v>
      </c>
      <c r="C40" s="123" t="s">
        <v>630</v>
      </c>
      <c r="D40" s="124" t="s">
        <v>631</v>
      </c>
      <c r="E40" s="124" t="s">
        <v>574</v>
      </c>
      <c r="F40" s="123">
        <v>243</v>
      </c>
      <c r="G40" s="123">
        <v>25</v>
      </c>
      <c r="H40" s="125">
        <f>(F40*G40)</f>
        <v>6075</v>
      </c>
      <c r="I40" s="126">
        <v>4754</v>
      </c>
      <c r="J40" s="127">
        <f t="shared" ref="J40:J46" si="3">I40/H40</f>
        <v>0.78255144032921808</v>
      </c>
    </row>
    <row r="41" spans="1:10" ht="20.100000000000001" customHeight="1">
      <c r="A41" s="96"/>
      <c r="B41" s="162" t="s">
        <v>632</v>
      </c>
      <c r="C41" s="123" t="s">
        <v>363</v>
      </c>
      <c r="D41" s="124" t="s">
        <v>633</v>
      </c>
      <c r="E41" s="124" t="s">
        <v>634</v>
      </c>
      <c r="F41" s="123">
        <f>6+18+245</f>
        <v>269</v>
      </c>
      <c r="G41" s="123">
        <v>31</v>
      </c>
      <c r="H41" s="125">
        <f>(F41*G41)</f>
        <v>8339</v>
      </c>
      <c r="I41" s="126">
        <v>7067</v>
      </c>
      <c r="J41" s="127">
        <f t="shared" si="3"/>
        <v>0.8474637246672263</v>
      </c>
    </row>
    <row r="42" spans="1:10" ht="20.100000000000001" customHeight="1">
      <c r="A42" s="96"/>
      <c r="B42" s="162"/>
      <c r="C42" s="123" t="s">
        <v>635</v>
      </c>
      <c r="D42" s="124" t="s">
        <v>636</v>
      </c>
      <c r="E42" s="124" t="s">
        <v>637</v>
      </c>
      <c r="F42" s="123">
        <v>348</v>
      </c>
      <c r="G42" s="123">
        <v>29</v>
      </c>
      <c r="H42" s="125">
        <f>(F42*G42)</f>
        <v>10092</v>
      </c>
      <c r="I42" s="126">
        <v>7289</v>
      </c>
      <c r="J42" s="127">
        <f t="shared" si="3"/>
        <v>0.72225525168450255</v>
      </c>
    </row>
    <row r="43" spans="1:10" ht="20.100000000000001" customHeight="1">
      <c r="A43" s="96"/>
      <c r="B43" s="162"/>
      <c r="C43" s="163"/>
      <c r="D43" s="132" t="s">
        <v>575</v>
      </c>
      <c r="E43" s="133"/>
      <c r="F43" s="133"/>
      <c r="G43" s="134"/>
      <c r="H43" s="135">
        <f>SUM(H41:H42)</f>
        <v>18431</v>
      </c>
      <c r="I43" s="136">
        <f>SUM(I41:I42)</f>
        <v>14356</v>
      </c>
      <c r="J43" s="137">
        <f t="shared" si="3"/>
        <v>0.77890510552872882</v>
      </c>
    </row>
    <row r="44" spans="1:10" ht="20.100000000000001" customHeight="1">
      <c r="A44" s="96"/>
      <c r="B44" s="122" t="s">
        <v>638</v>
      </c>
      <c r="C44" s="123" t="s">
        <v>363</v>
      </c>
      <c r="D44" s="124" t="s">
        <v>639</v>
      </c>
      <c r="E44" s="124" t="s">
        <v>574</v>
      </c>
      <c r="F44" s="123">
        <v>269</v>
      </c>
      <c r="G44" s="123">
        <v>22</v>
      </c>
      <c r="H44" s="125">
        <f>(F44*G44)</f>
        <v>5918</v>
      </c>
      <c r="I44" s="126">
        <v>5143</v>
      </c>
      <c r="J44" s="127">
        <f t="shared" si="3"/>
        <v>0.86904359580939505</v>
      </c>
    </row>
    <row r="45" spans="1:10" ht="20.100000000000001" customHeight="1">
      <c r="A45" s="96"/>
      <c r="B45" s="129"/>
      <c r="C45" s="123" t="s">
        <v>635</v>
      </c>
      <c r="D45" s="124" t="s">
        <v>640</v>
      </c>
      <c r="E45" s="124" t="s">
        <v>641</v>
      </c>
      <c r="F45" s="123">
        <f>20+21+210</f>
        <v>251</v>
      </c>
      <c r="G45" s="123">
        <v>27</v>
      </c>
      <c r="H45" s="125">
        <f>(F45*G45)</f>
        <v>6777</v>
      </c>
      <c r="I45" s="126">
        <v>5985</v>
      </c>
      <c r="J45" s="127">
        <f t="shared" si="3"/>
        <v>0.88313413014608233</v>
      </c>
    </row>
    <row r="46" spans="1:10" ht="20.100000000000001" customHeight="1">
      <c r="A46" s="96"/>
      <c r="B46" s="130"/>
      <c r="C46" s="131"/>
      <c r="D46" s="132" t="s">
        <v>575</v>
      </c>
      <c r="E46" s="133"/>
      <c r="F46" s="133"/>
      <c r="G46" s="134"/>
      <c r="H46" s="135">
        <f>SUM(H44:H45)</f>
        <v>12695</v>
      </c>
      <c r="I46" s="136">
        <f>SUM(I44:I45)</f>
        <v>11128</v>
      </c>
      <c r="J46" s="137">
        <f t="shared" si="3"/>
        <v>0.87656557699881843</v>
      </c>
    </row>
    <row r="47" spans="1:10" ht="20.100000000000001" customHeight="1">
      <c r="J47" s="161"/>
    </row>
    <row r="48" spans="1:10" ht="20.100000000000001" customHeight="1">
      <c r="J48" s="161"/>
    </row>
    <row r="49" spans="1:10" ht="20.100000000000001" customHeight="1">
      <c r="A49" s="96" t="s">
        <v>642</v>
      </c>
      <c r="B49" s="139" t="s">
        <v>643</v>
      </c>
      <c r="C49" s="124" t="s">
        <v>363</v>
      </c>
      <c r="D49" s="124" t="s">
        <v>644</v>
      </c>
      <c r="E49" s="124" t="s">
        <v>571</v>
      </c>
      <c r="F49" s="124">
        <f>8+56+227</f>
        <v>291</v>
      </c>
      <c r="G49" s="124">
        <v>31</v>
      </c>
      <c r="H49" s="125">
        <f t="shared" ref="H49:H55" si="4">(F49*G49)</f>
        <v>9021</v>
      </c>
      <c r="I49" s="200">
        <v>19296</v>
      </c>
      <c r="J49" s="202">
        <f>I49/(H49+H50+H51)</f>
        <v>0.83793642522146949</v>
      </c>
    </row>
    <row r="50" spans="1:10" ht="20.100000000000001" customHeight="1">
      <c r="A50" s="96"/>
      <c r="B50" s="141"/>
      <c r="C50" s="124" t="s">
        <v>363</v>
      </c>
      <c r="D50" s="124" t="s">
        <v>645</v>
      </c>
      <c r="E50" s="124" t="s">
        <v>602</v>
      </c>
      <c r="F50" s="124">
        <f>6+24+188</f>
        <v>218</v>
      </c>
      <c r="G50" s="124">
        <v>26</v>
      </c>
      <c r="H50" s="125">
        <f>(F50*G50)</f>
        <v>5668</v>
      </c>
      <c r="I50" s="208"/>
      <c r="J50" s="207"/>
    </row>
    <row r="51" spans="1:10" ht="20.100000000000001" customHeight="1">
      <c r="A51" s="96"/>
      <c r="B51" s="141"/>
      <c r="C51" s="124" t="s">
        <v>363</v>
      </c>
      <c r="D51" s="124" t="s">
        <v>646</v>
      </c>
      <c r="E51" s="124" t="s">
        <v>634</v>
      </c>
      <c r="F51" s="124">
        <f>6+18+245</f>
        <v>269</v>
      </c>
      <c r="G51" s="124">
        <v>31</v>
      </c>
      <c r="H51" s="125">
        <f>(F51*G51)</f>
        <v>8339</v>
      </c>
      <c r="I51" s="201"/>
      <c r="J51" s="203"/>
    </row>
    <row r="52" spans="1:10" ht="20.100000000000001" customHeight="1">
      <c r="A52" s="96"/>
      <c r="B52" s="141"/>
      <c r="C52" s="124" t="s">
        <v>410</v>
      </c>
      <c r="D52" s="124" t="s">
        <v>647</v>
      </c>
      <c r="E52" s="124" t="s">
        <v>648</v>
      </c>
      <c r="F52" s="124">
        <v>189</v>
      </c>
      <c r="G52" s="124">
        <v>31</v>
      </c>
      <c r="H52" s="125">
        <f t="shared" ref="H52" si="5">(F52*G52)</f>
        <v>5859</v>
      </c>
      <c r="I52" s="140">
        <v>5764</v>
      </c>
      <c r="J52" s="127">
        <f>I52/H52</f>
        <v>0.98378562894691923</v>
      </c>
    </row>
    <row r="53" spans="1:10" ht="20.100000000000001" customHeight="1">
      <c r="A53" s="96"/>
      <c r="B53" s="141"/>
      <c r="C53" s="124" t="s">
        <v>400</v>
      </c>
      <c r="D53" s="124" t="s">
        <v>649</v>
      </c>
      <c r="E53" s="124" t="s">
        <v>650</v>
      </c>
      <c r="F53" s="124">
        <v>189</v>
      </c>
      <c r="G53" s="124">
        <v>61</v>
      </c>
      <c r="H53" s="125">
        <f t="shared" si="4"/>
        <v>11529</v>
      </c>
      <c r="I53" s="140">
        <v>9850</v>
      </c>
      <c r="J53" s="127">
        <f t="shared" ref="J53:J59" si="6">I53/H53</f>
        <v>0.85436724780987072</v>
      </c>
    </row>
    <row r="54" spans="1:10" ht="20.100000000000001" customHeight="1">
      <c r="A54" s="96"/>
      <c r="B54" s="141"/>
      <c r="C54" s="124" t="s">
        <v>438</v>
      </c>
      <c r="D54" s="124" t="s">
        <v>651</v>
      </c>
      <c r="E54" s="124" t="s">
        <v>652</v>
      </c>
      <c r="F54" s="124">
        <v>189</v>
      </c>
      <c r="G54" s="124">
        <v>111</v>
      </c>
      <c r="H54" s="125">
        <f t="shared" si="4"/>
        <v>20979</v>
      </c>
      <c r="I54" s="140">
        <v>18124</v>
      </c>
      <c r="J54" s="127">
        <f t="shared" si="6"/>
        <v>0.86391153057819725</v>
      </c>
    </row>
    <row r="55" spans="1:10" ht="20.100000000000001" customHeight="1">
      <c r="A55" s="96"/>
      <c r="B55" s="141"/>
      <c r="C55" s="124" t="s">
        <v>380</v>
      </c>
      <c r="D55" s="124" t="s">
        <v>653</v>
      </c>
      <c r="E55" s="124" t="s">
        <v>654</v>
      </c>
      <c r="F55" s="124">
        <v>189</v>
      </c>
      <c r="G55" s="124">
        <v>34</v>
      </c>
      <c r="H55" s="125">
        <f t="shared" si="4"/>
        <v>6426</v>
      </c>
      <c r="I55" s="140">
        <v>5453</v>
      </c>
      <c r="J55" s="127">
        <f t="shared" si="6"/>
        <v>0.84858387799564272</v>
      </c>
    </row>
    <row r="56" spans="1:10" ht="20.100000000000001" customHeight="1">
      <c r="A56" s="96"/>
      <c r="B56" s="142"/>
      <c r="C56" s="143"/>
      <c r="D56" s="132" t="s">
        <v>575</v>
      </c>
      <c r="E56" s="133"/>
      <c r="F56" s="133"/>
      <c r="G56" s="134"/>
      <c r="H56" s="135">
        <f>SUM(H49:H55)</f>
        <v>67821</v>
      </c>
      <c r="I56" s="136">
        <f>SUM(I49:I55)</f>
        <v>58487</v>
      </c>
      <c r="J56" s="137">
        <f t="shared" si="6"/>
        <v>0.86237301130918154</v>
      </c>
    </row>
    <row r="57" spans="1:10" ht="20.100000000000001" customHeight="1">
      <c r="A57" s="96"/>
      <c r="B57" s="122" t="s">
        <v>655</v>
      </c>
      <c r="C57" s="123" t="s">
        <v>409</v>
      </c>
      <c r="D57" s="124" t="s">
        <v>656</v>
      </c>
      <c r="E57" s="124" t="s">
        <v>657</v>
      </c>
      <c r="F57" s="123">
        <v>174</v>
      </c>
      <c r="G57" s="123">
        <v>31</v>
      </c>
      <c r="H57" s="125">
        <f>(F57*G57)</f>
        <v>5394</v>
      </c>
      <c r="I57" s="204">
        <v>9148</v>
      </c>
      <c r="J57" s="202">
        <f>I57/(H57+H58)</f>
        <v>0.88617649907972484</v>
      </c>
    </row>
    <row r="58" spans="1:10" ht="20.100000000000001" customHeight="1">
      <c r="A58" s="96"/>
      <c r="B58" s="129"/>
      <c r="C58" s="123" t="s">
        <v>409</v>
      </c>
      <c r="D58" s="124" t="s">
        <v>658</v>
      </c>
      <c r="E58" s="124" t="s">
        <v>659</v>
      </c>
      <c r="F58" s="123">
        <v>159</v>
      </c>
      <c r="G58" s="123">
        <v>31</v>
      </c>
      <c r="H58" s="125">
        <f>(F58*G58)</f>
        <v>4929</v>
      </c>
      <c r="I58" s="206"/>
      <c r="J58" s="203"/>
    </row>
    <row r="59" spans="1:10" ht="20.100000000000001" customHeight="1">
      <c r="A59" s="96"/>
      <c r="B59" s="129"/>
      <c r="C59" s="123" t="s">
        <v>438</v>
      </c>
      <c r="D59" s="124" t="s">
        <v>660</v>
      </c>
      <c r="E59" s="124" t="s">
        <v>652</v>
      </c>
      <c r="F59" s="123">
        <v>189</v>
      </c>
      <c r="G59" s="123">
        <v>62</v>
      </c>
      <c r="H59" s="125">
        <f>(F59*G59)</f>
        <v>11718</v>
      </c>
      <c r="I59" s="126">
        <v>10711</v>
      </c>
      <c r="J59" s="127">
        <f t="shared" si="6"/>
        <v>0.91406383341867214</v>
      </c>
    </row>
    <row r="60" spans="1:10" ht="20.100000000000001" customHeight="1">
      <c r="A60" s="96"/>
      <c r="B60" s="129"/>
      <c r="C60" s="123" t="s">
        <v>380</v>
      </c>
      <c r="D60" s="124" t="s">
        <v>661</v>
      </c>
      <c r="E60" s="124" t="s">
        <v>654</v>
      </c>
      <c r="F60" s="123">
        <v>189</v>
      </c>
      <c r="G60" s="123">
        <v>62</v>
      </c>
      <c r="H60" s="125">
        <f>(F60*G60)</f>
        <v>11718</v>
      </c>
      <c r="I60" s="126">
        <v>10569</v>
      </c>
      <c r="J60" s="127">
        <f>I60/H60</f>
        <v>0.90194572452636967</v>
      </c>
    </row>
    <row r="61" spans="1:10" ht="20.100000000000001" customHeight="1">
      <c r="A61" s="96"/>
      <c r="B61" s="130"/>
      <c r="C61" s="131"/>
      <c r="D61" s="164" t="s">
        <v>575</v>
      </c>
      <c r="E61" s="165"/>
      <c r="F61" s="165"/>
      <c r="G61" s="166"/>
      <c r="H61" s="167">
        <f>SUM(H57:H60)</f>
        <v>33759</v>
      </c>
      <c r="I61" s="168">
        <f>SUM(I57:I60)</f>
        <v>30428</v>
      </c>
      <c r="J61" s="169">
        <f>I61/H61</f>
        <v>0.90133001569951721</v>
      </c>
    </row>
    <row r="62" spans="1:10" ht="20.100000000000001" customHeight="1">
      <c r="A62" s="96"/>
      <c r="B62" s="170" t="s">
        <v>662</v>
      </c>
      <c r="C62" s="131" t="s">
        <v>409</v>
      </c>
      <c r="D62" s="124" t="s">
        <v>663</v>
      </c>
      <c r="E62" s="124" t="s">
        <v>648</v>
      </c>
      <c r="F62" s="124">
        <v>174</v>
      </c>
      <c r="G62" s="171">
        <v>17</v>
      </c>
      <c r="H62" s="172">
        <f>G62*F62</f>
        <v>2958</v>
      </c>
      <c r="I62" s="125">
        <v>2096</v>
      </c>
      <c r="J62" s="127">
        <f>I62/H62</f>
        <v>0.70858688302907369</v>
      </c>
    </row>
    <row r="63" spans="1:10" ht="20.100000000000001" customHeight="1">
      <c r="A63" s="96"/>
      <c r="B63" s="173"/>
      <c r="C63" s="131" t="s">
        <v>363</v>
      </c>
      <c r="D63" s="124" t="s">
        <v>664</v>
      </c>
      <c r="E63" s="124" t="s">
        <v>665</v>
      </c>
      <c r="F63" s="174">
        <v>138</v>
      </c>
      <c r="G63" s="124">
        <v>9</v>
      </c>
      <c r="H63" s="172">
        <f>G63*F63</f>
        <v>1242</v>
      </c>
      <c r="I63" s="125">
        <v>1030</v>
      </c>
      <c r="J63" s="127">
        <f t="shared" ref="J63" si="7">I63/H63</f>
        <v>0.82930756843800324</v>
      </c>
    </row>
    <row r="64" spans="1:10" ht="20.100000000000001" customHeight="1">
      <c r="A64" s="96"/>
      <c r="B64" s="175"/>
      <c r="C64" s="131"/>
      <c r="D64" s="164" t="s">
        <v>575</v>
      </c>
      <c r="E64" s="165"/>
      <c r="F64" s="165"/>
      <c r="G64" s="166"/>
      <c r="H64" s="167">
        <f>SUM(H62:H63)</f>
        <v>4200</v>
      </c>
      <c r="I64" s="168">
        <f>SUM(I62:I63)</f>
        <v>3126</v>
      </c>
      <c r="J64" s="169">
        <f>I64/H64</f>
        <v>0.74428571428571433</v>
      </c>
    </row>
    <row r="65" spans="1:10" ht="20.100000000000001" customHeight="1">
      <c r="J65" s="161"/>
    </row>
    <row r="66" spans="1:10" ht="20.100000000000001" customHeight="1">
      <c r="J66" s="161"/>
    </row>
    <row r="67" spans="1:10" ht="20.100000000000001" customHeight="1">
      <c r="A67" s="95" t="s">
        <v>666</v>
      </c>
      <c r="B67" s="176" t="s">
        <v>667</v>
      </c>
      <c r="C67" s="123" t="s">
        <v>363</v>
      </c>
      <c r="D67" s="123" t="s">
        <v>668</v>
      </c>
      <c r="E67" s="123" t="s">
        <v>634</v>
      </c>
      <c r="F67" s="123">
        <f>6+18+245</f>
        <v>269</v>
      </c>
      <c r="G67" s="124">
        <v>31</v>
      </c>
      <c r="H67" s="125">
        <f>(F67*G67)</f>
        <v>8339</v>
      </c>
      <c r="I67" s="126">
        <v>6846</v>
      </c>
      <c r="J67" s="127">
        <f t="shared" ref="J67:J72" si="8">I67/H67</f>
        <v>0.82096174601271132</v>
      </c>
    </row>
    <row r="68" spans="1:10" ht="20.100000000000001" customHeight="1">
      <c r="A68" s="97"/>
      <c r="B68" s="170" t="s">
        <v>669</v>
      </c>
      <c r="C68" s="177" t="s">
        <v>363</v>
      </c>
      <c r="D68" s="178" t="s">
        <v>670</v>
      </c>
      <c r="E68" s="178" t="s">
        <v>671</v>
      </c>
      <c r="F68" s="123">
        <f>12+94+301</f>
        <v>407</v>
      </c>
      <c r="G68" s="123">
        <v>31</v>
      </c>
      <c r="H68" s="125">
        <f>(F68*G68)</f>
        <v>12617</v>
      </c>
      <c r="I68" s="140">
        <v>9938</v>
      </c>
      <c r="J68" s="127">
        <f t="shared" si="8"/>
        <v>0.7876674328287232</v>
      </c>
    </row>
    <row r="69" spans="1:10" ht="20.100000000000001" customHeight="1">
      <c r="A69" s="97"/>
      <c r="B69" s="173"/>
      <c r="C69" s="123" t="s">
        <v>409</v>
      </c>
      <c r="D69" s="179" t="s">
        <v>672</v>
      </c>
      <c r="E69" s="179" t="s">
        <v>671</v>
      </c>
      <c r="F69" s="180">
        <f>12+66+417</f>
        <v>495</v>
      </c>
      <c r="G69" s="179">
        <v>31</v>
      </c>
      <c r="H69" s="125">
        <f>(F69*G69)</f>
        <v>15345</v>
      </c>
      <c r="I69" s="181">
        <v>11738</v>
      </c>
      <c r="J69" s="127">
        <f t="shared" si="8"/>
        <v>0.76493971977842945</v>
      </c>
    </row>
    <row r="70" spans="1:10" ht="20.100000000000001" customHeight="1">
      <c r="A70" s="97"/>
      <c r="B70" s="175"/>
      <c r="C70" s="131"/>
      <c r="D70" s="132" t="s">
        <v>575</v>
      </c>
      <c r="E70" s="133"/>
      <c r="F70" s="133"/>
      <c r="G70" s="134"/>
      <c r="H70" s="135">
        <f>SUM(H68:H69)</f>
        <v>27962</v>
      </c>
      <c r="I70" s="136">
        <f>SUM(I68:I69)</f>
        <v>21676</v>
      </c>
      <c r="J70" s="137">
        <f t="shared" si="8"/>
        <v>0.77519490737429364</v>
      </c>
    </row>
    <row r="71" spans="1:10" ht="20.100000000000001" customHeight="1">
      <c r="A71" s="97"/>
      <c r="B71" s="162" t="s">
        <v>673</v>
      </c>
      <c r="C71" s="123" t="s">
        <v>363</v>
      </c>
      <c r="D71" s="123" t="s">
        <v>674</v>
      </c>
      <c r="E71" s="123" t="s">
        <v>610</v>
      </c>
      <c r="F71" s="123">
        <f>6+48+314</f>
        <v>368</v>
      </c>
      <c r="G71" s="124">
        <v>32</v>
      </c>
      <c r="H71" s="125">
        <f>(F71*G71)</f>
        <v>11776</v>
      </c>
      <c r="I71" s="126">
        <v>9902</v>
      </c>
      <c r="J71" s="127">
        <f t="shared" si="8"/>
        <v>0.84086277173913049</v>
      </c>
    </row>
    <row r="72" spans="1:10" ht="20.100000000000001" customHeight="1">
      <c r="A72" s="97"/>
      <c r="B72" s="162"/>
      <c r="C72" s="123" t="s">
        <v>675</v>
      </c>
      <c r="D72" s="123" t="s">
        <v>676</v>
      </c>
      <c r="E72" s="123" t="s">
        <v>634</v>
      </c>
      <c r="F72" s="123">
        <f>18+21+263</f>
        <v>302</v>
      </c>
      <c r="G72" s="124">
        <v>15</v>
      </c>
      <c r="H72" s="125">
        <f>(F72*G72)</f>
        <v>4530</v>
      </c>
      <c r="I72" s="126">
        <v>3629</v>
      </c>
      <c r="J72" s="127">
        <f t="shared" si="8"/>
        <v>0.80110375275938195</v>
      </c>
    </row>
    <row r="73" spans="1:10" ht="20.100000000000001" customHeight="1">
      <c r="A73" s="98"/>
      <c r="B73" s="162"/>
      <c r="C73" s="131"/>
      <c r="D73" s="132" t="s">
        <v>575</v>
      </c>
      <c r="E73" s="133"/>
      <c r="F73" s="133"/>
      <c r="G73" s="134"/>
      <c r="H73" s="167">
        <f>SUM(H71:H72)</f>
        <v>16306</v>
      </c>
      <c r="I73" s="168">
        <f>SUM(I71:I72)</f>
        <v>13531</v>
      </c>
      <c r="J73" s="169">
        <f>I73/H73</f>
        <v>0.82981724518582112</v>
      </c>
    </row>
  </sheetData>
  <mergeCells count="44">
    <mergeCell ref="I49:I51"/>
    <mergeCell ref="J49:J51"/>
    <mergeCell ref="I57:I58"/>
    <mergeCell ref="J57:J58"/>
    <mergeCell ref="I7:I8"/>
    <mergeCell ref="J7:J8"/>
    <mergeCell ref="I18:I20"/>
    <mergeCell ref="J18:J20"/>
    <mergeCell ref="I26:I27"/>
    <mergeCell ref="J26:J27"/>
    <mergeCell ref="B62:B64"/>
    <mergeCell ref="D64:G64"/>
    <mergeCell ref="A67:A73"/>
    <mergeCell ref="B68:B70"/>
    <mergeCell ref="D70:G70"/>
    <mergeCell ref="B71:B73"/>
    <mergeCell ref="D73:G73"/>
    <mergeCell ref="A40:A46"/>
    <mergeCell ref="B41:B43"/>
    <mergeCell ref="D43:G43"/>
    <mergeCell ref="B44:B46"/>
    <mergeCell ref="D46:G46"/>
    <mergeCell ref="A49:A64"/>
    <mergeCell ref="B49:B56"/>
    <mergeCell ref="D56:G56"/>
    <mergeCell ref="B57:B61"/>
    <mergeCell ref="D61:G61"/>
    <mergeCell ref="B18:B23"/>
    <mergeCell ref="D23:G23"/>
    <mergeCell ref="A26:A37"/>
    <mergeCell ref="B26:B29"/>
    <mergeCell ref="D29:G29"/>
    <mergeCell ref="B34:B36"/>
    <mergeCell ref="D36:G36"/>
    <mergeCell ref="A1:B1"/>
    <mergeCell ref="A2:A23"/>
    <mergeCell ref="B2:B4"/>
    <mergeCell ref="D4:G4"/>
    <mergeCell ref="B6:B9"/>
    <mergeCell ref="D9:G9"/>
    <mergeCell ref="B10:B13"/>
    <mergeCell ref="D13:G13"/>
    <mergeCell ref="B14:B17"/>
    <mergeCell ref="D17:G1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일본</vt:lpstr>
      <vt:lpstr>동남아</vt:lpstr>
      <vt:lpstr>중국</vt:lpstr>
      <vt:lpstr>유럽중동</vt:lpstr>
      <vt:lpstr>미주대양주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</dc:creator>
  <cp:lastModifiedBy>aaa</cp:lastModifiedBy>
  <dcterms:created xsi:type="dcterms:W3CDTF">2020-01-16T08:54:12Z</dcterms:created>
  <dcterms:modified xsi:type="dcterms:W3CDTF">2020-01-16T09:30:50Z</dcterms:modified>
</cp:coreProperties>
</file>